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PROGRAU\PROGRAU2018\PNPD\"/>
    </mc:Choice>
  </mc:AlternateContent>
  <bookViews>
    <workbookView xWindow="0" yWindow="0" windowWidth="13470" windowHeight="11160"/>
  </bookViews>
  <sheets>
    <sheet name="Plan1" sheetId="1" r:id="rId1"/>
    <sheet name="Plan2" sheetId="2" r:id="rId2"/>
    <sheet name="Plan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8" i="1" l="1"/>
  <c r="C118" i="1"/>
  <c r="D118" i="1"/>
  <c r="E118" i="1"/>
  <c r="F118" i="1"/>
  <c r="G118" i="1"/>
  <c r="H118" i="1"/>
  <c r="I118" i="1"/>
  <c r="C125" i="1"/>
  <c r="I125" i="1"/>
  <c r="J125" i="1"/>
  <c r="H113" i="1"/>
  <c r="E10" i="1"/>
  <c r="B79" i="1"/>
  <c r="G71" i="1"/>
  <c r="E71" i="1"/>
  <c r="B71" i="1"/>
  <c r="B55" i="1"/>
  <c r="B53" i="1"/>
  <c r="B51" i="1"/>
  <c r="B39" i="1"/>
  <c r="B37" i="1"/>
  <c r="E29" i="1"/>
  <c r="E25" i="1"/>
  <c r="E21" i="1"/>
  <c r="F17" i="1"/>
  <c r="G14" i="1"/>
  <c r="G13" i="1"/>
  <c r="B150" i="1"/>
  <c r="H150" i="1"/>
  <c r="G150" i="1"/>
  <c r="F150" i="1"/>
  <c r="E150" i="1"/>
  <c r="D150" i="1"/>
  <c r="C150" i="1"/>
  <c r="H141" i="1"/>
  <c r="G141" i="1"/>
  <c r="F141" i="1"/>
  <c r="E141" i="1"/>
  <c r="D141" i="1"/>
  <c r="C141" i="1"/>
  <c r="I109" i="1"/>
  <c r="I104" i="1"/>
  <c r="I94" i="1"/>
  <c r="I99" i="1"/>
  <c r="B83" i="1"/>
  <c r="B81" i="1"/>
  <c r="B36" i="1"/>
  <c r="B132" i="1"/>
  <c r="I132" i="1"/>
  <c r="I150" i="1"/>
  <c r="C144" i="1"/>
  <c r="D144" i="1"/>
  <c r="E144" i="1"/>
  <c r="F144" i="1"/>
  <c r="G144" i="1"/>
  <c r="H144" i="1"/>
  <c r="B144" i="1"/>
  <c r="C61" i="1"/>
  <c r="D61" i="1"/>
  <c r="E61" i="1"/>
  <c r="F61" i="1"/>
  <c r="G61" i="1"/>
  <c r="H61" i="1"/>
  <c r="B61" i="1"/>
  <c r="I61" i="1"/>
  <c r="H142" i="1"/>
  <c r="G142" i="1"/>
  <c r="F142" i="1"/>
  <c r="E142" i="1"/>
  <c r="D142" i="1"/>
  <c r="C142" i="1"/>
  <c r="B142" i="1"/>
  <c r="B64" i="1"/>
  <c r="H62" i="1"/>
  <c r="G62" i="1"/>
  <c r="F62" i="1"/>
  <c r="E62" i="1"/>
  <c r="D62" i="1"/>
  <c r="C62" i="1"/>
  <c r="B62" i="1"/>
  <c r="H64" i="1"/>
  <c r="G64" i="1"/>
  <c r="F64" i="1"/>
  <c r="E64" i="1"/>
  <c r="D64" i="1"/>
  <c r="C64" i="1"/>
  <c r="I90" i="1"/>
  <c r="H71" i="1"/>
  <c r="F71" i="1"/>
  <c r="B73" i="1"/>
  <c r="H73" i="1"/>
  <c r="C55" i="1"/>
  <c r="B50" i="1"/>
  <c r="C53" i="1"/>
  <c r="E53" i="1"/>
  <c r="D53" i="1"/>
  <c r="H37" i="1"/>
  <c r="G37" i="1"/>
  <c r="F37" i="1"/>
  <c r="E37" i="1"/>
  <c r="C37" i="1"/>
  <c r="C36" i="1"/>
  <c r="D36" i="1"/>
  <c r="C43" i="1"/>
  <c r="B43" i="1"/>
  <c r="C41" i="1"/>
  <c r="B41" i="1"/>
  <c r="C39" i="1"/>
  <c r="D37" i="1"/>
  <c r="D39" i="1"/>
  <c r="H83" i="1"/>
  <c r="G83" i="1"/>
  <c r="F83" i="1"/>
  <c r="E83" i="1"/>
  <c r="D83" i="1"/>
  <c r="C83" i="1"/>
  <c r="H81" i="1"/>
  <c r="G81" i="1"/>
  <c r="F81" i="1"/>
  <c r="E81" i="1"/>
  <c r="D81" i="1"/>
  <c r="C81" i="1"/>
  <c r="H79" i="1"/>
  <c r="G79" i="1"/>
  <c r="F79" i="1"/>
  <c r="E79" i="1"/>
  <c r="D79" i="1"/>
  <c r="C79" i="1"/>
  <c r="G73" i="1"/>
  <c r="F73" i="1"/>
  <c r="E73" i="1"/>
  <c r="D73" i="1"/>
  <c r="C73" i="1"/>
  <c r="D71" i="1"/>
  <c r="C71" i="1"/>
  <c r="H55" i="1"/>
  <c r="G55" i="1"/>
  <c r="F55" i="1"/>
  <c r="E55" i="1"/>
  <c r="D55" i="1"/>
  <c r="H53" i="1"/>
  <c r="G53" i="1"/>
  <c r="F53" i="1"/>
  <c r="H51" i="1"/>
  <c r="G51" i="1"/>
  <c r="F51" i="1"/>
  <c r="E51" i="1"/>
  <c r="D51" i="1"/>
  <c r="C51" i="1"/>
  <c r="H50" i="1"/>
  <c r="G50" i="1"/>
  <c r="F50" i="1"/>
  <c r="E50" i="1"/>
  <c r="D50" i="1"/>
  <c r="C50" i="1"/>
  <c r="H43" i="1"/>
  <c r="G43" i="1"/>
  <c r="F43" i="1"/>
  <c r="E43" i="1"/>
  <c r="D43" i="1"/>
  <c r="H41" i="1"/>
  <c r="G41" i="1"/>
  <c r="F41" i="1"/>
  <c r="E41" i="1"/>
  <c r="D41" i="1"/>
  <c r="H39" i="1"/>
  <c r="G39" i="1"/>
  <c r="F39" i="1"/>
  <c r="E39" i="1"/>
  <c r="H36" i="1"/>
  <c r="G36" i="1"/>
  <c r="F36" i="1"/>
  <c r="E36" i="1"/>
  <c r="I36" i="1"/>
  <c r="I79" i="1"/>
  <c r="I50" i="1"/>
  <c r="I71" i="1"/>
  <c r="H32" i="1"/>
  <c r="B141" i="1"/>
  <c r="I141" i="1"/>
  <c r="C10" i="1"/>
  <c r="C8" i="1"/>
  <c r="H31" i="1"/>
  <c r="H137" i="1"/>
  <c r="F10" i="1"/>
  <c r="H136" i="1"/>
  <c r="F8" i="1"/>
  <c r="H112" i="1"/>
  <c r="E8" i="1"/>
  <c r="D10" i="1"/>
  <c r="D8" i="1"/>
  <c r="G6" i="1"/>
  <c r="C6" i="1"/>
  <c r="J6" i="1"/>
</calcChain>
</file>

<file path=xl/comments1.xml><?xml version="1.0" encoding="utf-8"?>
<comments xmlns="http://schemas.openxmlformats.org/spreadsheetml/2006/main">
  <authors>
    <author>cbt</author>
    <author>James T. Kirk</author>
    <author>Ana Paula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>Somente se realizada em instituição reconhecida pelo MEC.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sz val="8"/>
            <color indexed="81"/>
            <rFont val="Tahoma"/>
            <family val="2"/>
          </rPr>
          <t>Indique no quadro ao lado o número do respectivo documento comprobatório.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sz val="8"/>
            <color indexed="81"/>
            <rFont val="Tahoma"/>
            <family val="2"/>
          </rPr>
          <t>Indique no quadro ao lado o número do respectivo documento comprobatório.</t>
        </r>
      </text>
    </comment>
    <comment ref="A25" authorId="0" shapeId="0">
      <text>
        <r>
          <rPr>
            <sz val="8"/>
            <color indexed="81"/>
            <rFont val="Tahoma"/>
            <family val="2"/>
          </rPr>
          <t>Indique no quadro ao lado o número do respectivo documento comprobatório.</t>
        </r>
      </text>
    </comment>
    <comment ref="A29" authorId="0" shapeId="0">
      <text>
        <r>
          <rPr>
            <sz val="8"/>
            <color indexed="81"/>
            <rFont val="Tahoma"/>
            <family val="2"/>
          </rPr>
          <t>Indique no quadro ao lado o número do respectivo documento comprobatório.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 xml:space="preserve">Concedidas por Universidades ou instituições de equivalentes.
</t>
        </r>
      </text>
    </comment>
    <comment ref="F34" authorId="1" shapeId="0">
      <text>
        <r>
          <rPr>
            <sz val="8"/>
            <color indexed="81"/>
            <rFont val="Tahoma"/>
            <family val="2"/>
          </rPr>
          <t>Basta clicar na conexão ao lado para ter acesso a respectiva página.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Selecione o local de publicação:
Int..: artigo em revista internacional (20 pontos);
Nac.: artigo em revista nacional (75% dos pontos).
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Selecione o estágio de publicação no qual se encontra o artigo ou nota prévia:
P/A: publicado ou formalmente aceito para publicação;
Sub.: submetido à publicação (válido somente no caso de ter sido feito nos últimos 12 meses. 10% dos pontos).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>Selecionar o tipo de indexador:
ISI.: revista QUALIS A1, A2 e B1
Q.A.: revista QUALIS, B2 a B5 (50% dos pontos)
N.I.: revista não indexada  (20% dos pontos).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Selecionar o tipo de autoria:
1o.: no caso de ser 1o. autor;
2o.: no caso de ser 2o. autor em diante (valendo 50% dos pontos em relação àqueles do 1o. autor).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G48" authorId="1" shapeId="0">
      <text>
        <r>
          <rPr>
            <sz val="8"/>
            <color indexed="81"/>
            <rFont val="Tahoma"/>
            <family val="2"/>
          </rPr>
          <t>Basta clicar nas conexões ao lado para ter acesso as respectivas páginas.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 xml:space="preserve">Selecione o tipo de artigo:
Int..: edição internacional (20 pontos);
Nac.: edição nacional (50% dos pontos).
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Selecionar o tipo de indexador:
Liv.: Livro;
Cap.: capítulo (40% dos pontos).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Selecionar o tipo de autoria:
1o.: no caso de ser 1o. autor;
2o.: no caso de não ser 1o. autor  (valendo 50% dos pontos em relação àqueles do 1o. autor).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Selecionar o tipo de indexador:
Cons.: Consultoria (50% dos pontos);
Ext. Tec.: Extensão Tecnológica (60% dos pontos);
Prod.: Produto Tecnológico (100% dos pontos);
Proc.: Processo Tecnológico (100% dos pontos);
Prog. Comp.: Programa de Computador (100% dos pontos).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Selecionar o tipo de autoria:
1o.: no caso de ser 1o. autor;
2o.: no caso de não ser 1o. autor  (valendo 50% dos pontos em relação àqueles do 1o. autor).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 xml:space="preserve">Selecione o tipo de abrangência do congresso/simpósio (abrangência relativa ao respectivo país de realização):
E/R: estadual e/ou regional (25%);
Nac.: nacional (50%);
Int.: internacional (100%).
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Selecionar o tipo de autoria:
1o.: no caso de ser 1o. Autor (100%);
2o.: no caso de não ser 1o. autor  (50%).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 xml:space="preserve">Selecione o tipo de abrangência do congresso/simpósio (abrangência relativa ao respectivo país de realização):
E/R: estadual e/ou regional (25%);
Nac.: nacional (50%);
Int.: internacional (100%).
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 xml:space="preserve">Selecionar o tipo de trabalho:
P/R:  publicação de resumo em anais (50%);
T.C.: publicação de trabalho completo em anais (100%).
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Selecionar o tipo de autoria:
1o.: no caso de ser 1o. Autor (100%);
2o.: no caso de ser 2o. autor em diante (50%).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 0,2 ponto/poster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 xml:space="preserve">Concedidas por Universidades ou instituições equivalentes (com ou sem bolsa).
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Indique nos quadros ao lado o número de semestres como estagiário, etc.
(1 ponto/semestre)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Indique o número do respectivo documento comprobatório.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Indique nos quadros ao lado o número de semestres como bolsista (quadros superiores) e, logo abaixo, o número do respectivo documento comprobatório.
(1,5 ponto/semestre)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Indique nos quadros ao lado o número de semestres como estagiário em instituição em outro país (quadros superiores) e, logo abaixo, o número do respectivo documento comprobatório.
(2 pontos/semestre)</t>
        </r>
      </text>
    </comment>
    <comment ref="A119" authorId="1" shapeId="0">
      <text>
        <r>
          <rPr>
            <sz val="8"/>
            <color indexed="81"/>
            <rFont val="Tahoma"/>
            <family val="2"/>
          </rPr>
          <t>Indique nos quadros ao lado o número de semestres como estagiário em instituição em outro país (quadros superiores) e, logo abaixo, o número do respectivo documento comprobatório.
(2 pontos/semestre)</t>
        </r>
      </text>
    </comment>
    <comment ref="A120" authorId="1" shapeId="0">
      <text>
        <r>
          <rPr>
            <sz val="8"/>
            <color indexed="81"/>
            <rFont val="Tahoma"/>
            <family val="2"/>
          </rPr>
          <t xml:space="preserve">Selecione o tipo de atividade de ensino:
Mon.: Monitoria voluntária ou remunerada em curso da graduação (0,5 pt/semestre)
Ext. Docência em curso de extensão 0,25/ curso(mínimo 10 horas de docência)
E.M.: professor do ensino médio (0,5 pt/semestre);
E.S.s.: professor do ensino superior, substituto (1 pts/semestre);
E.S.p.: professor do ensino superior, permanente (2 pts/semestre).
</t>
        </r>
      </text>
    </comment>
    <comment ref="A121" authorId="1" shapeId="0">
      <text>
        <r>
          <rPr>
            <sz val="8"/>
            <color indexed="81"/>
            <rFont val="Tahoma"/>
            <family val="2"/>
          </rPr>
          <t>Indique o número do respectivo documento comprobatório.</t>
        </r>
      </text>
    </comment>
    <comment ref="A125" authorId="1" shapeId="0">
      <text>
        <r>
          <rPr>
            <sz val="8"/>
            <color indexed="81"/>
            <rFont val="Tahoma"/>
            <family val="2"/>
          </rPr>
          <t xml:space="preserve">Indique no quadro ao lado a média final obtida no(s) curso(s) (quadro superior) </t>
        </r>
        <r>
          <rPr>
            <b/>
            <sz val="8"/>
            <color indexed="81"/>
            <rFont val="Tahoma"/>
            <family val="2"/>
          </rPr>
          <t>OU</t>
        </r>
        <r>
          <rPr>
            <sz val="8"/>
            <color indexed="81"/>
            <rFont val="Tahoma"/>
            <family val="2"/>
          </rPr>
          <t xml:space="preserve"> o número total de cada um dos conceitos obtidos nos cursos realizados. Indicar no quadro apropriado, também, o número do documento comprobatório.
</t>
        </r>
      </text>
    </comment>
    <comment ref="I126" authorId="1" shapeId="0">
      <text>
        <r>
          <rPr>
            <b/>
            <sz val="8"/>
            <color indexed="81"/>
            <rFont val="Tahoma"/>
            <family val="2"/>
          </rPr>
          <t>Cálculo: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Courier New"/>
            <family val="3"/>
          </rPr>
          <t xml:space="preserve">Média = </t>
        </r>
        <r>
          <rPr>
            <u/>
            <sz val="8"/>
            <color indexed="81"/>
            <rFont val="Courier New"/>
            <family val="3"/>
          </rPr>
          <t>(nA*10)+(nB*8)+(nC*6)</t>
        </r>
        <r>
          <rPr>
            <sz val="8"/>
            <color indexed="81"/>
            <rFont val="Courier New"/>
            <family val="3"/>
          </rPr>
          <t xml:space="preserve">  
           nA+nB+nC+nD+nF</t>
        </r>
        <r>
          <rPr>
            <sz val="8"/>
            <color indexed="81"/>
            <rFont val="Tahoma"/>
            <family val="2"/>
          </rPr>
          <t xml:space="preserve">
onde:
</t>
        </r>
        <r>
          <rPr>
            <sz val="8"/>
            <color indexed="81"/>
            <rFont val="Courier New"/>
            <family val="3"/>
          </rPr>
          <t>nA</t>
        </r>
        <r>
          <rPr>
            <sz val="8"/>
            <color indexed="81"/>
            <rFont val="Tahoma"/>
            <family val="2"/>
          </rPr>
          <t xml:space="preserve"> = no. de conceitos A (aprovação)
</t>
        </r>
        <r>
          <rPr>
            <sz val="8"/>
            <color indexed="81"/>
            <rFont val="Courier New"/>
            <family val="3"/>
          </rPr>
          <t>nB</t>
        </r>
        <r>
          <rPr>
            <sz val="8"/>
            <color indexed="81"/>
            <rFont val="Tahoma"/>
            <family val="2"/>
          </rPr>
          <t xml:space="preserve"> = no. de conceitos B (aprovação)
</t>
        </r>
        <r>
          <rPr>
            <sz val="8"/>
            <color indexed="81"/>
            <rFont val="Courier New"/>
            <family val="3"/>
          </rPr>
          <t>nC</t>
        </r>
        <r>
          <rPr>
            <sz val="8"/>
            <color indexed="81"/>
            <rFont val="Tahoma"/>
            <family val="2"/>
          </rPr>
          <t xml:space="preserve"> = no. de conceitos C (aprovação)
</t>
        </r>
        <r>
          <rPr>
            <sz val="8"/>
            <color indexed="81"/>
            <rFont val="Courier New"/>
            <family val="3"/>
          </rPr>
          <t>nD</t>
        </r>
        <r>
          <rPr>
            <sz val="8"/>
            <color indexed="81"/>
            <rFont val="Tahoma"/>
            <family val="2"/>
          </rPr>
          <t xml:space="preserve"> = no. de conceitos D (reprovação)
</t>
        </r>
        <r>
          <rPr>
            <sz val="8"/>
            <color indexed="81"/>
            <rFont val="Courier New"/>
            <family val="3"/>
          </rPr>
          <t>nF</t>
        </r>
        <r>
          <rPr>
            <sz val="8"/>
            <color indexed="81"/>
            <rFont val="Tahoma"/>
            <family val="2"/>
          </rPr>
          <t xml:space="preserve"> = no. de conceitos FF (freqüência insuficiente)</t>
        </r>
      </text>
    </comment>
    <comment ref="A127" authorId="1" shapeId="0">
      <text>
        <r>
          <rPr>
            <sz val="8"/>
            <color indexed="81"/>
            <rFont val="Tahoma"/>
            <family val="2"/>
          </rPr>
          <t xml:space="preserve">Indique no quadro ao lado a média final obtida no(s) curso(s) (quadro superior) </t>
        </r>
        <r>
          <rPr>
            <b/>
            <sz val="8"/>
            <color indexed="81"/>
            <rFont val="Tahoma"/>
            <family val="2"/>
          </rPr>
          <t>OU</t>
        </r>
        <r>
          <rPr>
            <sz val="8"/>
            <color indexed="81"/>
            <rFont val="Tahoma"/>
            <family val="2"/>
          </rPr>
          <t xml:space="preserve"> o número total de cada um dos conceitos obtidos nos cursos realizados. Indicar no quadro apropriado, também, o número do documento comprobatório.
</t>
        </r>
      </text>
    </comment>
    <comment ref="A133" authorId="0" shapeId="0">
      <text>
        <r>
          <rPr>
            <sz val="8"/>
            <color indexed="81"/>
            <rFont val="Tahoma"/>
            <family val="2"/>
          </rPr>
          <t>Definir o tipo de atividade:
C.C.: Coordenação de Curso Superior (90% dos pontos);
C.N.L.P.: Coordenação de Núcleos ou Laboratórios de Pesquisa (100% dos pontos);
O.E.: Organização de Eventos (50% dos pontos).</t>
        </r>
      </text>
    </comment>
    <comment ref="A141" authorId="0" shapeId="0">
      <text>
        <r>
          <rPr>
            <sz val="8"/>
            <color indexed="81"/>
            <rFont val="Tahoma"/>
            <family val="2"/>
          </rPr>
          <t>Pesquisador Responsável (100% dos pontos); Colaborador (50% dos pontos);</t>
        </r>
      </text>
    </comment>
    <comment ref="A143" authorId="0" shapeId="0">
      <text>
        <r>
          <rPr>
            <sz val="8"/>
            <color indexed="81"/>
            <rFont val="Tahoma"/>
            <family val="2"/>
          </rPr>
          <t>Definir o tipo de participação:
P.R.: Pesquisador responsável;
C.: Colaborador;</t>
        </r>
      </text>
    </comment>
    <comment ref="A144" authorId="2" shapeId="0">
      <text>
        <r>
          <rPr>
            <sz val="8"/>
            <color indexed="81"/>
            <rFont val="Tahoma"/>
            <family val="2"/>
          </rPr>
          <t>Financiamento Internacional: 100% dos pontos; Órgãos Federais: 90% dos pontos; Órgãos Estaduais e Instituições Privadas: 80% dos pontos.</t>
        </r>
      </text>
    </comment>
    <comment ref="A145" authorId="2" shapeId="0">
      <text>
        <r>
          <rPr>
            <sz val="8"/>
            <color indexed="81"/>
            <rFont val="Tahoma"/>
            <family val="2"/>
          </rPr>
          <t>Definir tipo de financiamento por órgão de fomento no país de origem:
O.I.: Órgão Internacionais
O.F.: Órgão Federais (CNPq; CAPES; etc.)
O.E.: Órgãos Estaduais
I.P.: Instituições Privadas
S.F.: Sem financiamento</t>
        </r>
      </text>
    </comment>
    <comment ref="A150" authorId="0" shapeId="0">
      <text>
        <r>
          <rPr>
            <sz val="8"/>
            <color indexed="81"/>
            <rFont val="Tahoma"/>
            <family val="2"/>
          </rPr>
          <t>Pesquisador Responsável (100% dos pontos); Colaborador (50% dos pontos);</t>
        </r>
      </text>
    </comment>
    <comment ref="A151" authorId="0" shapeId="0">
      <text>
        <r>
          <rPr>
            <sz val="8"/>
            <color indexed="81"/>
            <rFont val="Tahoma"/>
            <family val="2"/>
          </rPr>
          <t>Definir o tipo de participação:
L.G.: Líder de Grupo (100% dos pontos);
P.M.E.: Pesquisador Membro da Equipe (90% dos pontos);
C.: Colaborador (70% dos pontos).</t>
        </r>
      </text>
    </comment>
  </commentList>
</comments>
</file>

<file path=xl/sharedStrings.xml><?xml version="1.0" encoding="utf-8"?>
<sst xmlns="http://schemas.openxmlformats.org/spreadsheetml/2006/main" count="210" uniqueCount="110">
  <si>
    <t>UFPel / PROGRAU - Programa de Pós Graduação em Arquitetura e Urbanismo</t>
  </si>
  <si>
    <t>Nome do Candidato</t>
  </si>
  <si>
    <t>Total Geral de Pontos</t>
  </si>
  <si>
    <t>Pontuação Final</t>
  </si>
  <si>
    <t>Pontos</t>
  </si>
  <si>
    <t>Excedentes</t>
  </si>
  <si>
    <t>TOTAL GERAL</t>
  </si>
  <si>
    <t xml:space="preserve">Pontuações parciais </t>
  </si>
  <si>
    <t>Pontuações parciais excedentes</t>
  </si>
  <si>
    <t>1. Títulos Acadêmicos (máximo 20 pontos)</t>
  </si>
  <si>
    <t>Pontos excedentes</t>
  </si>
  <si>
    <t>Especialização</t>
  </si>
  <si>
    <t>Mestrado</t>
  </si>
  <si>
    <t>Documento no.</t>
  </si>
  <si>
    <t>pontos</t>
  </si>
  <si>
    <t>Doutorado</t>
  </si>
  <si>
    <t>Pós Doutorado</t>
  </si>
  <si>
    <t>2. Atividades científicas e técnicas  (máximo 55 pontos)</t>
  </si>
  <si>
    <t>2.1. Publicações de artigos em periódicos</t>
  </si>
  <si>
    <t>Lista de Periódicos Indexados (WWW):</t>
  </si>
  <si>
    <t>Qualis</t>
  </si>
  <si>
    <t>No. de pontos</t>
  </si>
  <si>
    <t>Fator</t>
  </si>
  <si>
    <t>Int.</t>
  </si>
  <si>
    <t>Local</t>
  </si>
  <si>
    <t>Nac.</t>
  </si>
  <si>
    <t>P/A</t>
  </si>
  <si>
    <t>Estágio Public.</t>
  </si>
  <si>
    <t>Sub.</t>
  </si>
  <si>
    <t>Indexador</t>
  </si>
  <si>
    <t>1o.</t>
  </si>
  <si>
    <t>Autoria</t>
  </si>
  <si>
    <t>2o.</t>
  </si>
  <si>
    <t>ISI</t>
  </si>
  <si>
    <t>Q.A.</t>
  </si>
  <si>
    <t>2.2. Livro/Capítulo Publicado na Área</t>
  </si>
  <si>
    <t>N.I.</t>
  </si>
  <si>
    <t>Liv.</t>
  </si>
  <si>
    <t>Tipo</t>
  </si>
  <si>
    <t>Cap.</t>
  </si>
  <si>
    <t>2.4 Participação em Congressos e Simpósios</t>
  </si>
  <si>
    <t>2.4.1. Apresentação como palestrante em eventos</t>
  </si>
  <si>
    <t>E/R</t>
  </si>
  <si>
    <t>Abrangência</t>
  </si>
  <si>
    <t>P/R</t>
  </si>
  <si>
    <t>T.C.</t>
  </si>
  <si>
    <t>2.5.1. Apresentação Oral</t>
  </si>
  <si>
    <t>2.5.2. Apresentação em Poster</t>
  </si>
  <si>
    <t xml:space="preserve">2.6. Atividades científicas e técnicas </t>
  </si>
  <si>
    <t>2.6.1. Atividades extra-curriculares durante a graduação (exemplo: estágio voluntário..)</t>
  </si>
  <si>
    <t>2.6.2.  Bolsista de Iniciação Científica ou equivalente durante a graduação</t>
  </si>
  <si>
    <t>2.6.3. Intercâmbio Científico no Exterior</t>
  </si>
  <si>
    <t>Cons.</t>
  </si>
  <si>
    <t>Ext. Tec.</t>
  </si>
  <si>
    <t>Prod.</t>
  </si>
  <si>
    <t>Proc.</t>
  </si>
  <si>
    <t>Prog. Comp.</t>
  </si>
  <si>
    <t>2.3 Produção Técnica na Área: Consultoria, Extensão Tecnológica, Produtos ou Processos Tecnológicos e Programas de Computador</t>
  </si>
  <si>
    <t>2.4.2. Publicação de Trabalho Completo ou Resumo em Anais de congressos</t>
  </si>
  <si>
    <t>2.5. Apresentação Oral ou Poster em Congresso</t>
  </si>
  <si>
    <t>No. de sem.</t>
  </si>
  <si>
    <t>Média</t>
  </si>
  <si>
    <t>No. de conceitos</t>
  </si>
  <si>
    <t>A</t>
  </si>
  <si>
    <t>B</t>
  </si>
  <si>
    <t>C</t>
  </si>
  <si>
    <t>D</t>
  </si>
  <si>
    <t>FF</t>
  </si>
  <si>
    <t>Tipo de ativ.</t>
  </si>
  <si>
    <t>3.1. Monitoria, Docência em Curso de Extensão, Professor do Ensino Médio, Prof. Ensino Superior Substituto, Prof. Ensino Superior Permanente ou Efetivo.</t>
  </si>
  <si>
    <t>Mon.</t>
  </si>
  <si>
    <t>Ext.</t>
  </si>
  <si>
    <t>E.M.</t>
  </si>
  <si>
    <t>E.S.s.</t>
  </si>
  <si>
    <t>E.S.p.</t>
  </si>
  <si>
    <t>3.2. Desempenho Acadêmico no Curso de Mestrado e Doutorado</t>
  </si>
  <si>
    <t>4.1. Participação em Projeto de Pesquisa</t>
  </si>
  <si>
    <t>Tipo part.</t>
  </si>
  <si>
    <t>Financiamento</t>
  </si>
  <si>
    <t>P.R.</t>
  </si>
  <si>
    <t>C.</t>
  </si>
  <si>
    <t>O.I.</t>
  </si>
  <si>
    <t>O.F.</t>
  </si>
  <si>
    <t>O.E.</t>
  </si>
  <si>
    <t>I.P.</t>
  </si>
  <si>
    <t>S.F.</t>
  </si>
  <si>
    <t>Tipo de Ativ.</t>
  </si>
  <si>
    <t>3.3. Atividades Administrativas de Coordenação de Cursos, Coordenação de Núcleos  ou de Laboratórios de Pesquisa, Orgnização de Eventos na Área</t>
  </si>
  <si>
    <t>4.1. Participação em Grupos de Pesquisa</t>
  </si>
  <si>
    <t>C.C.</t>
  </si>
  <si>
    <t>C.N.L.P.</t>
  </si>
  <si>
    <t>L.G.</t>
  </si>
  <si>
    <t>P.M.E.</t>
  </si>
  <si>
    <t>3. Atividades relacionadas ao ensino (máximo 10 pontos)</t>
  </si>
  <si>
    <t>4. Atividades Relacionadas à Pesquisa (máximo 15 pontos)</t>
  </si>
  <si>
    <t>máx. 20</t>
  </si>
  <si>
    <t>mín. 0,2</t>
  </si>
  <si>
    <t>min. 2</t>
  </si>
  <si>
    <t>máx. 2</t>
  </si>
  <si>
    <t>min. 0,125</t>
  </si>
  <si>
    <t>min. 0,25</t>
  </si>
  <si>
    <t xml:space="preserve"> </t>
  </si>
  <si>
    <t>1 por sem.</t>
  </si>
  <si>
    <t>1,5 por sem.</t>
  </si>
  <si>
    <t>2 por sem.</t>
  </si>
  <si>
    <t>min. 0,5</t>
  </si>
  <si>
    <t>máx. 1</t>
  </si>
  <si>
    <t>máx. 10</t>
  </si>
  <si>
    <t>min. 3</t>
  </si>
  <si>
    <t>máx.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</si>
</sst>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theme="0"/>
      <name val="Arial"/>
      <family val="2"/>
    </font>
    <font>
      <sz val="8"/>
      <color indexed="81"/>
      <name val="Courier New"/>
      <family val="3"/>
    </font>
    <font>
      <u/>
      <sz val="8"/>
      <color indexed="81"/>
      <name val="Courier New"/>
      <family val="3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ck">
        <color indexed="22"/>
      </left>
      <right/>
      <top style="thick">
        <color indexed="22"/>
      </top>
      <bottom style="thick">
        <color indexed="22"/>
      </bottom>
      <diagonal/>
    </border>
    <border>
      <left style="thick">
        <color indexed="22"/>
      </left>
      <right/>
      <top/>
      <bottom/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42"/>
      </left>
      <right style="thick">
        <color indexed="42"/>
      </right>
      <top style="thick">
        <color indexed="42"/>
      </top>
      <bottom/>
      <diagonal/>
    </border>
    <border>
      <left/>
      <right style="thick">
        <color indexed="42"/>
      </right>
      <top style="thick">
        <color indexed="42"/>
      </top>
      <bottom style="thick">
        <color indexed="42"/>
      </bottom>
      <diagonal/>
    </border>
    <border>
      <left style="thick">
        <color indexed="42"/>
      </left>
      <right/>
      <top style="thick">
        <color indexed="42"/>
      </top>
      <bottom style="thick">
        <color indexed="42"/>
      </bottom>
      <diagonal/>
    </border>
    <border>
      <left style="thick">
        <color indexed="42"/>
      </left>
      <right style="thick">
        <color indexed="42"/>
      </right>
      <top style="thick">
        <color indexed="42"/>
      </top>
      <bottom style="thick">
        <color indexed="42"/>
      </bottom>
      <diagonal/>
    </border>
    <border>
      <left style="thick">
        <color indexed="42"/>
      </left>
      <right/>
      <top style="thick">
        <color indexed="42"/>
      </top>
      <bottom/>
      <diagonal/>
    </border>
    <border>
      <left/>
      <right/>
      <top style="thick">
        <color indexed="42"/>
      </top>
      <bottom/>
      <diagonal/>
    </border>
    <border>
      <left style="thick">
        <color indexed="42"/>
      </left>
      <right style="thick">
        <color indexed="42"/>
      </right>
      <top/>
      <bottom style="thick">
        <color indexed="42"/>
      </bottom>
      <diagonal/>
    </border>
    <border>
      <left style="thick">
        <color indexed="42"/>
      </left>
      <right/>
      <top/>
      <bottom style="thick">
        <color indexed="42"/>
      </bottom>
      <diagonal/>
    </border>
    <border>
      <left style="thick">
        <color indexed="42"/>
      </left>
      <right/>
      <top/>
      <bottom/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/>
      <top style="thick">
        <color indexed="42"/>
      </top>
      <bottom style="thick">
        <color indexed="4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/>
      <diagonal/>
    </border>
    <border>
      <left style="thick">
        <color indexed="42"/>
      </left>
      <right style="thick">
        <color indexed="42"/>
      </right>
      <top/>
      <bottom/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 style="thick">
        <color indexed="42"/>
      </right>
      <top style="thick">
        <color indexed="42"/>
      </top>
      <bottom/>
      <diagonal/>
    </border>
    <border>
      <left style="thick">
        <color indexed="47"/>
      </left>
      <right/>
      <top/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Protection="1"/>
    <xf numFmtId="0" fontId="5" fillId="0" borderId="0" xfId="0" applyFont="1" applyFill="1" applyBorder="1" applyProtection="1"/>
    <xf numFmtId="0" fontId="5" fillId="3" borderId="4" xfId="0" applyNumberFormat="1" applyFont="1" applyFill="1" applyBorder="1" applyAlignment="1" applyProtection="1">
      <alignment horizontal="center"/>
    </xf>
    <xf numFmtId="0" fontId="5" fillId="3" borderId="7" xfId="0" applyNumberFormat="1" applyFont="1" applyFill="1" applyBorder="1" applyAlignment="1" applyProtection="1">
      <alignment horizontal="center"/>
    </xf>
    <xf numFmtId="0" fontId="5" fillId="3" borderId="5" xfId="0" applyNumberFormat="1" applyFont="1" applyFill="1" applyBorder="1" applyAlignment="1" applyProtection="1">
      <alignment horizontal="center"/>
    </xf>
    <xf numFmtId="0" fontId="5" fillId="3" borderId="6" xfId="0" applyNumberFormat="1" applyFont="1" applyFill="1" applyBorder="1" applyAlignment="1" applyProtection="1">
      <alignment horizontal="center"/>
    </xf>
    <xf numFmtId="0" fontId="0" fillId="2" borderId="18" xfId="0" applyFill="1" applyBorder="1" applyProtection="1"/>
    <xf numFmtId="2" fontId="6" fillId="0" borderId="0" xfId="0" applyNumberFormat="1" applyFont="1" applyFill="1" applyBorder="1" applyAlignment="1" applyProtection="1"/>
    <xf numFmtId="2" fontId="5" fillId="0" borderId="0" xfId="0" applyNumberFormat="1" applyFont="1" applyFill="1" applyBorder="1" applyAlignment="1" applyProtection="1"/>
    <xf numFmtId="39" fontId="6" fillId="0" borderId="0" xfId="1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/>
    <xf numFmtId="0" fontId="0" fillId="5" borderId="0" xfId="0" applyFill="1" applyBorder="1"/>
    <xf numFmtId="0" fontId="5" fillId="5" borderId="0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>
      <alignment horizontal="center"/>
    </xf>
    <xf numFmtId="0" fontId="6" fillId="5" borderId="0" xfId="0" applyNumberFormat="1" applyFont="1" applyFill="1" applyBorder="1" applyAlignment="1" applyProtection="1"/>
    <xf numFmtId="0" fontId="6" fillId="5" borderId="0" xfId="0" applyNumberFormat="1" applyFont="1" applyFill="1" applyBorder="1" applyAlignment="1" applyProtection="1">
      <alignment horizontal="center"/>
    </xf>
    <xf numFmtId="0" fontId="8" fillId="5" borderId="0" xfId="0" applyNumberFormat="1" applyFont="1" applyFill="1" applyBorder="1" applyAlignment="1" applyProtection="1">
      <alignment vertical="center"/>
    </xf>
    <xf numFmtId="0" fontId="0" fillId="5" borderId="0" xfId="0" applyFill="1" applyProtection="1"/>
    <xf numFmtId="0" fontId="0" fillId="2" borderId="21" xfId="0" applyFill="1" applyBorder="1" applyProtection="1"/>
    <xf numFmtId="0" fontId="5" fillId="2" borderId="21" xfId="0" applyFont="1" applyFill="1" applyBorder="1" applyProtection="1"/>
    <xf numFmtId="2" fontId="5" fillId="0" borderId="21" xfId="0" applyNumberFormat="1" applyFont="1" applyFill="1" applyBorder="1" applyProtection="1"/>
    <xf numFmtId="0" fontId="0" fillId="6" borderId="23" xfId="0" applyFill="1" applyBorder="1" applyProtection="1"/>
    <xf numFmtId="0" fontId="0" fillId="2" borderId="23" xfId="0" applyFill="1" applyBorder="1" applyProtection="1"/>
    <xf numFmtId="0" fontId="9" fillId="6" borderId="23" xfId="0" applyFont="1" applyFill="1" applyBorder="1" applyProtection="1"/>
    <xf numFmtId="0" fontId="5" fillId="0" borderId="0" xfId="0" applyFont="1" applyFill="1" applyProtection="1"/>
    <xf numFmtId="0" fontId="5" fillId="3" borderId="7" xfId="0" applyNumberFormat="1" applyFont="1" applyFill="1" applyBorder="1" applyAlignment="1" applyProtection="1"/>
    <xf numFmtId="0" fontId="5" fillId="2" borderId="0" xfId="0" applyFont="1" applyFill="1" applyBorder="1" applyProtection="1"/>
    <xf numFmtId="0" fontId="3" fillId="4" borderId="0" xfId="0" applyFont="1" applyFill="1" applyBorder="1" applyAlignment="1" applyProtection="1">
      <alignment horizontal="left"/>
    </xf>
    <xf numFmtId="0" fontId="0" fillId="4" borderId="0" xfId="0" applyFill="1"/>
    <xf numFmtId="2" fontId="5" fillId="0" borderId="13" xfId="0" applyNumberFormat="1" applyFont="1" applyFill="1" applyBorder="1" applyProtection="1"/>
    <xf numFmtId="0" fontId="12" fillId="2" borderId="3" xfId="0" applyFont="1" applyFill="1" applyBorder="1" applyAlignment="1" applyProtection="1"/>
    <xf numFmtId="0" fontId="0" fillId="2" borderId="3" xfId="0" applyFill="1" applyBorder="1" applyAlignment="1" applyProtection="1"/>
    <xf numFmtId="0" fontId="0" fillId="2" borderId="1" xfId="0" applyFill="1" applyBorder="1" applyAlignment="1" applyProtection="1"/>
    <xf numFmtId="0" fontId="0" fillId="7" borderId="1" xfId="0" applyFill="1" applyBorder="1" applyAlignment="1" applyProtection="1"/>
    <xf numFmtId="0" fontId="0" fillId="7" borderId="13" xfId="0" applyFill="1" applyBorder="1" applyAlignment="1" applyProtection="1"/>
    <xf numFmtId="0" fontId="5" fillId="3" borderId="8" xfId="0" applyFont="1" applyFill="1" applyBorder="1" applyProtection="1"/>
    <xf numFmtId="0" fontId="5" fillId="3" borderId="9" xfId="0" applyFont="1" applyFill="1" applyBorder="1" applyProtection="1"/>
    <xf numFmtId="0" fontId="5" fillId="3" borderId="24" xfId="0" applyFont="1" applyFill="1" applyBorder="1" applyProtection="1"/>
    <xf numFmtId="164" fontId="5" fillId="0" borderId="7" xfId="0" applyNumberFormat="1" applyFont="1" applyFill="1" applyBorder="1" applyAlignment="1" applyProtection="1"/>
    <xf numFmtId="0" fontId="5" fillId="3" borderId="25" xfId="0" applyFont="1" applyFill="1" applyBorder="1" applyProtection="1"/>
    <xf numFmtId="0" fontId="5" fillId="3" borderId="0" xfId="0" applyFont="1" applyFill="1" applyBorder="1" applyProtection="1"/>
    <xf numFmtId="0" fontId="5" fillId="3" borderId="12" xfId="0" applyFont="1" applyFill="1" applyBorder="1" applyProtection="1"/>
    <xf numFmtId="0" fontId="5" fillId="3" borderId="11" xfId="0" applyFont="1" applyFill="1" applyBorder="1" applyProtection="1"/>
    <xf numFmtId="0" fontId="5" fillId="2" borderId="3" xfId="0" applyFont="1" applyFill="1" applyBorder="1" applyAlignment="1" applyProtection="1">
      <alignment horizontal="right"/>
    </xf>
    <xf numFmtId="0" fontId="0" fillId="2" borderId="16" xfId="0" applyFill="1" applyBorder="1" applyProtection="1"/>
    <xf numFmtId="0" fontId="0" fillId="2" borderId="0" xfId="0" applyFill="1" applyBorder="1" applyProtection="1"/>
    <xf numFmtId="0" fontId="0" fillId="2" borderId="13" xfId="0" applyFill="1" applyBorder="1" applyProtection="1"/>
    <xf numFmtId="0" fontId="5" fillId="2" borderId="21" xfId="0" applyFont="1" applyFill="1" applyBorder="1" applyAlignment="1" applyProtection="1">
      <alignment horizontal="right"/>
    </xf>
    <xf numFmtId="0" fontId="0" fillId="0" borderId="0" xfId="0" applyFill="1" applyProtection="1"/>
    <xf numFmtId="0" fontId="5" fillId="3" borderId="0" xfId="0" applyNumberFormat="1" applyFont="1" applyFill="1" applyBorder="1" applyAlignment="1" applyProtection="1">
      <alignment horizontal="center"/>
    </xf>
    <xf numFmtId="164" fontId="5" fillId="3" borderId="15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>
      <alignment horizontal="right"/>
      <protection locked="0"/>
    </xf>
    <xf numFmtId="164" fontId="5" fillId="3" borderId="15" xfId="0" applyNumberFormat="1" applyFont="1" applyFill="1" applyBorder="1" applyAlignment="1" applyProtection="1">
      <alignment horizontal="right"/>
    </xf>
    <xf numFmtId="1" fontId="5" fillId="0" borderId="15" xfId="0" applyNumberFormat="1" applyFont="1" applyFill="1" applyBorder="1" applyProtection="1">
      <protection locked="0"/>
    </xf>
    <xf numFmtId="164" fontId="5" fillId="3" borderId="5" xfId="0" applyNumberFormat="1" applyFont="1" applyFill="1" applyBorder="1" applyProtection="1"/>
    <xf numFmtId="0" fontId="2" fillId="0" borderId="0" xfId="0" applyFont="1" applyProtection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 applyProtection="1"/>
    <xf numFmtId="164" fontId="5" fillId="0" borderId="5" xfId="0" applyNumberFormat="1" applyFont="1" applyFill="1" applyBorder="1" applyAlignment="1" applyProtection="1"/>
    <xf numFmtId="0" fontId="2" fillId="0" borderId="0" xfId="0" applyFont="1" applyFill="1" applyProtection="1"/>
    <xf numFmtId="164" fontId="5" fillId="0" borderId="15" xfId="0" applyNumberFormat="1" applyFont="1" applyFill="1" applyBorder="1" applyProtection="1">
      <protection locked="0"/>
    </xf>
    <xf numFmtId="0" fontId="0" fillId="2" borderId="27" xfId="0" applyFill="1" applyBorder="1" applyProtection="1"/>
    <xf numFmtId="0" fontId="5" fillId="2" borderId="26" xfId="0" applyFont="1" applyFill="1" applyBorder="1" applyAlignment="1" applyProtection="1">
      <alignment horizontal="right"/>
    </xf>
    <xf numFmtId="0" fontId="12" fillId="2" borderId="1" xfId="0" applyFont="1" applyFill="1" applyBorder="1" applyProtection="1"/>
    <xf numFmtId="0" fontId="4" fillId="0" borderId="0" xfId="0" applyFont="1" applyProtection="1"/>
    <xf numFmtId="2" fontId="5" fillId="3" borderId="9" xfId="0" applyNumberFormat="1" applyFont="1" applyFill="1" applyBorder="1" applyProtection="1"/>
    <xf numFmtId="164" fontId="15" fillId="0" borderId="0" xfId="0" applyNumberFormat="1" applyFont="1" applyFill="1" applyBorder="1" applyAlignment="1" applyProtection="1"/>
    <xf numFmtId="1" fontId="5" fillId="8" borderId="0" xfId="0" applyNumberFormat="1" applyFont="1" applyFill="1" applyBorder="1" applyProtection="1">
      <protection locked="0"/>
    </xf>
    <xf numFmtId="0" fontId="0" fillId="8" borderId="0" xfId="0" applyFill="1"/>
    <xf numFmtId="0" fontId="5" fillId="3" borderId="19" xfId="0" applyNumberFormat="1" applyFont="1" applyFill="1" applyBorder="1" applyAlignment="1" applyProtection="1">
      <alignment horizontal="center" vertical="top"/>
    </xf>
    <xf numFmtId="0" fontId="5" fillId="3" borderId="10" xfId="0" applyNumberFormat="1" applyFont="1" applyFill="1" applyBorder="1" applyAlignment="1" applyProtection="1">
      <alignment horizontal="center" vertical="top"/>
    </xf>
    <xf numFmtId="164" fontId="5" fillId="0" borderId="6" xfId="0" applyNumberFormat="1" applyFont="1" applyFill="1" applyBorder="1" applyAlignment="1" applyProtection="1"/>
    <xf numFmtId="164" fontId="5" fillId="8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164" fontId="5" fillId="8" borderId="0" xfId="0" applyNumberFormat="1" applyFont="1" applyFill="1" applyBorder="1" applyAlignment="1" applyProtection="1"/>
    <xf numFmtId="0" fontId="5" fillId="8" borderId="17" xfId="0" applyNumberFormat="1" applyFont="1" applyFill="1" applyBorder="1" applyAlignment="1" applyProtection="1">
      <alignment horizontal="center"/>
    </xf>
    <xf numFmtId="0" fontId="5" fillId="8" borderId="0" xfId="0" applyFont="1" applyFill="1" applyBorder="1" applyProtection="1"/>
    <xf numFmtId="164" fontId="15" fillId="0" borderId="0" xfId="0" applyNumberFormat="1" applyFont="1" applyFill="1" applyBorder="1" applyAlignment="1" applyProtection="1">
      <alignment horizontal="center"/>
    </xf>
    <xf numFmtId="0" fontId="5" fillId="3" borderId="7" xfId="0" applyNumberFormat="1" applyFont="1" applyFill="1" applyBorder="1" applyAlignment="1" applyProtection="1">
      <alignment horizontal="right"/>
    </xf>
    <xf numFmtId="0" fontId="5" fillId="8" borderId="0" xfId="0" applyFont="1" applyFill="1" applyProtection="1"/>
    <xf numFmtId="2" fontId="5" fillId="0" borderId="23" xfId="0" applyNumberFormat="1" applyFont="1" applyFill="1" applyBorder="1" applyProtection="1"/>
    <xf numFmtId="0" fontId="0" fillId="0" borderId="0" xfId="0" applyFill="1" applyBorder="1" applyProtection="1"/>
    <xf numFmtId="0" fontId="5" fillId="3" borderId="17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164" fontId="5" fillId="0" borderId="0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2" fontId="5" fillId="0" borderId="0" xfId="0" applyNumberFormat="1" applyFont="1" applyFill="1" applyBorder="1" applyProtection="1"/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left"/>
    </xf>
    <xf numFmtId="0" fontId="5" fillId="4" borderId="0" xfId="0" applyFont="1" applyFill="1" applyBorder="1" applyProtection="1"/>
    <xf numFmtId="0" fontId="0" fillId="4" borderId="0" xfId="0" applyFill="1" applyProtection="1"/>
    <xf numFmtId="0" fontId="5" fillId="3" borderId="15" xfId="0" applyNumberFormat="1" applyFont="1" applyFill="1" applyBorder="1" applyAlignment="1" applyProtection="1">
      <alignment horizontal="center"/>
    </xf>
    <xf numFmtId="0" fontId="13" fillId="4" borderId="0" xfId="2" applyFill="1" applyAlignment="1" applyProtection="1"/>
    <xf numFmtId="0" fontId="15" fillId="0" borderId="0" xfId="0" applyFont="1" applyFill="1" applyBorder="1" applyProtection="1"/>
    <xf numFmtId="0" fontId="15" fillId="0" borderId="0" xfId="0" applyFont="1" applyFill="1" applyProtection="1"/>
    <xf numFmtId="164" fontId="15" fillId="0" borderId="0" xfId="0" applyNumberFormat="1" applyFont="1" applyFill="1" applyBorder="1" applyAlignment="1" applyProtection="1">
      <alignment horizontal="right"/>
    </xf>
    <xf numFmtId="1" fontId="15" fillId="0" borderId="0" xfId="0" applyNumberFormat="1" applyFont="1" applyFill="1" applyBorder="1" applyAlignment="1" applyProtection="1"/>
    <xf numFmtId="2" fontId="15" fillId="0" borderId="0" xfId="0" applyNumberFormat="1" applyFont="1" applyFill="1" applyBorder="1" applyProtection="1"/>
    <xf numFmtId="0" fontId="12" fillId="2" borderId="20" xfId="0" applyFont="1" applyFill="1" applyBorder="1" applyAlignment="1" applyProtection="1">
      <alignment horizontal="left"/>
    </xf>
    <xf numFmtId="0" fontId="12" fillId="2" borderId="21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left" wrapText="1"/>
    </xf>
    <xf numFmtId="0" fontId="12" fillId="2" borderId="13" xfId="0" applyFont="1" applyFill="1" applyBorder="1" applyAlignment="1" applyProtection="1">
      <alignment horizontal="left" wrapText="1"/>
    </xf>
    <xf numFmtId="0" fontId="3" fillId="2" borderId="20" xfId="0" applyFont="1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horizontal="left"/>
    </xf>
    <xf numFmtId="0" fontId="3" fillId="2" borderId="16" xfId="0" applyFont="1" applyFill="1" applyBorder="1" applyAlignment="1" applyProtection="1">
      <alignment horizontal="left"/>
    </xf>
    <xf numFmtId="0" fontId="5" fillId="5" borderId="0" xfId="0" applyNumberFormat="1" applyFont="1" applyFill="1" applyBorder="1" applyAlignment="1" applyProtection="1">
      <alignment horizontal="left"/>
    </xf>
    <xf numFmtId="0" fontId="8" fillId="5" borderId="0" xfId="0" applyNumberFormat="1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/>
    </xf>
    <xf numFmtId="0" fontId="4" fillId="2" borderId="23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4" fillId="2" borderId="22" xfId="0" applyFont="1" applyFill="1" applyBorder="1" applyAlignment="1" applyProtection="1">
      <alignment horizontal="left" wrapText="1"/>
    </xf>
    <xf numFmtId="0" fontId="4" fillId="2" borderId="23" xfId="0" applyFont="1" applyFill="1" applyBorder="1" applyAlignment="1" applyProtection="1">
      <alignment horizontal="left" wrapText="1"/>
    </xf>
    <xf numFmtId="0" fontId="0" fillId="2" borderId="22" xfId="0" applyFill="1" applyBorder="1" applyAlignment="1" applyProtection="1">
      <alignment horizontal="left" wrapText="1"/>
    </xf>
    <xf numFmtId="0" fontId="0" fillId="2" borderId="23" xfId="0" applyFill="1" applyBorder="1" applyAlignment="1" applyProtection="1">
      <alignment horizontal="left" wrapText="1"/>
    </xf>
    <xf numFmtId="0" fontId="11" fillId="0" borderId="0" xfId="0" applyFont="1" applyAlignment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2" fillId="2" borderId="14" xfId="0" applyFont="1" applyFill="1" applyBorder="1" applyAlignment="1" applyProtection="1">
      <alignment horizontal="left" wrapText="1"/>
    </xf>
    <xf numFmtId="0" fontId="9" fillId="6" borderId="22" xfId="0" applyFont="1" applyFill="1" applyBorder="1" applyAlignment="1" applyProtection="1">
      <alignment horizontal="left"/>
    </xf>
    <xf numFmtId="0" fontId="9" fillId="6" borderId="23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12" fillId="2" borderId="1" xfId="0" applyFont="1" applyFill="1" applyBorder="1" applyAlignment="1" applyProtection="1">
      <alignment horizontal="left"/>
    </xf>
    <xf numFmtId="0" fontId="12" fillId="2" borderId="13" xfId="0" applyFont="1" applyFill="1" applyBorder="1" applyAlignment="1" applyProtection="1">
      <alignment horizontal="left"/>
    </xf>
    <xf numFmtId="0" fontId="12" fillId="2" borderId="14" xfId="0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wrapText="1"/>
    </xf>
    <xf numFmtId="0" fontId="12" fillId="2" borderId="22" xfId="0" applyFont="1" applyFill="1" applyBorder="1" applyAlignment="1" applyProtection="1">
      <alignment horizontal="left" wrapText="1"/>
    </xf>
    <xf numFmtId="0" fontId="12" fillId="2" borderId="23" xfId="0" applyFont="1" applyFill="1" applyBorder="1" applyAlignment="1" applyProtection="1">
      <alignment horizontal="left" wrapText="1"/>
    </xf>
    <xf numFmtId="0" fontId="5" fillId="3" borderId="17" xfId="0" applyNumberFormat="1" applyFont="1" applyFill="1" applyBorder="1" applyAlignment="1" applyProtection="1">
      <alignment horizontal="right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qualis.capes.gov.br/webqualis/publico/documentosDeArea.seam;jsessionid=B09F38E40F11C9205AE7943BB34AD7FC.qualismodcluster-node-66?conversationPropagation=begin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3"/>
  <sheetViews>
    <sheetView tabSelected="1" workbookViewId="0">
      <selection activeCell="E10" sqref="E10"/>
    </sheetView>
  </sheetViews>
  <sheetFormatPr defaultColWidth="8.85546875" defaultRowHeight="15" x14ac:dyDescent="0.25"/>
  <cols>
    <col min="1" max="1" width="10.28515625" customWidth="1"/>
    <col min="2" max="2" width="8.42578125" customWidth="1"/>
    <col min="8" max="8" width="8.140625" customWidth="1"/>
    <col min="9" max="9" width="10.28515625" customWidth="1"/>
  </cols>
  <sheetData>
    <row r="1" spans="1:10" ht="18.75" x14ac:dyDescent="0.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3" spans="1:10" x14ac:dyDescent="0.25">
      <c r="A3" s="123" t="s">
        <v>1</v>
      </c>
      <c r="B3" s="124"/>
      <c r="C3" s="125"/>
      <c r="D3" s="125"/>
      <c r="E3" s="125"/>
      <c r="F3" s="125"/>
      <c r="G3" s="125"/>
      <c r="H3" s="125"/>
      <c r="I3" s="29"/>
      <c r="J3" s="29"/>
    </row>
    <row r="4" spans="1:10" ht="15.75" thickBot="1" x14ac:dyDescent="0.3"/>
    <row r="5" spans="1:10" ht="15.75" thickTop="1" x14ac:dyDescent="0.25">
      <c r="A5" s="107" t="s">
        <v>2</v>
      </c>
      <c r="B5" s="108"/>
      <c r="C5" s="109"/>
      <c r="D5" s="7"/>
      <c r="E5" s="7"/>
      <c r="F5" s="7"/>
      <c r="G5" s="7"/>
      <c r="H5" s="7"/>
      <c r="I5" s="7"/>
      <c r="J5" s="7"/>
    </row>
    <row r="6" spans="1:10" x14ac:dyDescent="0.25">
      <c r="A6" s="110" t="s">
        <v>3</v>
      </c>
      <c r="B6" s="110"/>
      <c r="C6" s="8">
        <f>SUM(C8:F8)</f>
        <v>0</v>
      </c>
      <c r="D6" s="15" t="s">
        <v>4</v>
      </c>
      <c r="E6" s="12"/>
      <c r="F6" s="13" t="s">
        <v>5</v>
      </c>
      <c r="G6" s="9">
        <f>SUM(C10:F10)</f>
        <v>0</v>
      </c>
      <c r="H6" s="14" t="s">
        <v>4</v>
      </c>
      <c r="I6" s="16" t="s">
        <v>6</v>
      </c>
      <c r="J6" s="10">
        <f>C6+G6</f>
        <v>0</v>
      </c>
    </row>
    <row r="7" spans="1:10" x14ac:dyDescent="0.25">
      <c r="A7" s="12"/>
      <c r="B7" s="13"/>
      <c r="C7" s="14">
        <v>1</v>
      </c>
      <c r="D7" s="14">
        <v>2</v>
      </c>
      <c r="E7" s="14">
        <v>3</v>
      </c>
      <c r="F7" s="14">
        <v>4</v>
      </c>
      <c r="G7" s="14"/>
      <c r="H7" s="14"/>
      <c r="I7" s="14"/>
      <c r="J7" s="14"/>
    </row>
    <row r="8" spans="1:10" x14ac:dyDescent="0.25">
      <c r="A8" s="110" t="s">
        <v>7</v>
      </c>
      <c r="B8" s="110"/>
      <c r="C8" s="11">
        <f>G13</f>
        <v>0</v>
      </c>
      <c r="D8" s="11">
        <f>H31</f>
        <v>0</v>
      </c>
      <c r="E8" s="11">
        <f>H112</f>
        <v>0</v>
      </c>
      <c r="F8" s="11">
        <f>H136</f>
        <v>0</v>
      </c>
      <c r="G8" s="14"/>
      <c r="H8" s="14"/>
      <c r="I8" s="14"/>
      <c r="J8" s="14"/>
    </row>
    <row r="9" spans="1:10" ht="16.5" customHeight="1" x14ac:dyDescent="0.25">
      <c r="A9" s="12"/>
      <c r="B9" s="17"/>
      <c r="C9" s="14">
        <v>1</v>
      </c>
      <c r="D9" s="14">
        <v>2</v>
      </c>
      <c r="E9" s="14">
        <v>3</v>
      </c>
      <c r="F9" s="14">
        <v>4</v>
      </c>
      <c r="G9" s="14"/>
      <c r="H9" s="14"/>
      <c r="I9" s="14"/>
      <c r="J9" s="14"/>
    </row>
    <row r="10" spans="1:10" x14ac:dyDescent="0.25">
      <c r="A10" s="111" t="s">
        <v>8</v>
      </c>
      <c r="B10" s="111"/>
      <c r="C10" s="11">
        <f>G14</f>
        <v>0</v>
      </c>
      <c r="D10" s="11">
        <f>H32</f>
        <v>0</v>
      </c>
      <c r="E10" s="11">
        <f>H113</f>
        <v>0</v>
      </c>
      <c r="F10" s="11">
        <f>H137</f>
        <v>0</v>
      </c>
      <c r="G10" s="14"/>
      <c r="H10" s="14"/>
      <c r="I10" s="14"/>
      <c r="J10" s="14"/>
    </row>
    <row r="11" spans="1:10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.75" thickBot="1" x14ac:dyDescent="0.3"/>
    <row r="13" spans="1:10" ht="16.5" thickTop="1" thickBot="1" x14ac:dyDescent="0.3">
      <c r="A13" s="107" t="s">
        <v>9</v>
      </c>
      <c r="B13" s="108"/>
      <c r="C13" s="108"/>
      <c r="D13" s="108"/>
      <c r="E13" s="129" t="s">
        <v>4</v>
      </c>
      <c r="F13" s="129"/>
      <c r="G13" s="21">
        <f>IF(SUM(F17, E21, E25,E29)&gt;=J13,J13,SUM(F17, E21, E25,E29))</f>
        <v>0</v>
      </c>
      <c r="H13" s="20"/>
      <c r="I13" s="29"/>
      <c r="J13" s="57">
        <v>20</v>
      </c>
    </row>
    <row r="14" spans="1:10" ht="15.75" thickTop="1" x14ac:dyDescent="0.25">
      <c r="A14" s="87"/>
      <c r="B14" s="88"/>
      <c r="C14" s="88"/>
      <c r="D14" s="28"/>
      <c r="E14" s="129" t="s">
        <v>10</v>
      </c>
      <c r="F14" s="129"/>
      <c r="G14" s="21">
        <f>IF((SUM(F17,E21,E25,E29)&gt;=J13),((SUM(F17,E21,E25,E29)-J13)),0)</f>
        <v>0</v>
      </c>
      <c r="H14" s="27"/>
      <c r="I14" s="27"/>
      <c r="J14" s="98"/>
    </row>
    <row r="15" spans="1:10" ht="15.75" thickBot="1" x14ac:dyDescent="0.3">
      <c r="A15" s="127" t="s">
        <v>11</v>
      </c>
      <c r="B15" s="128"/>
      <c r="C15" s="22"/>
      <c r="D15" s="22"/>
      <c r="E15" s="22"/>
      <c r="F15" s="22"/>
      <c r="G15" s="22"/>
      <c r="H15" s="22"/>
      <c r="J15" s="57"/>
    </row>
    <row r="16" spans="1:10" ht="16.5" thickTop="1" thickBot="1" x14ac:dyDescent="0.3">
      <c r="A16" s="25"/>
      <c r="B16" s="25"/>
      <c r="C16" s="25"/>
      <c r="D16" s="25"/>
      <c r="E16" s="25"/>
      <c r="F16" s="25"/>
      <c r="G16" s="25"/>
      <c r="H16" s="25"/>
      <c r="J16" s="57"/>
    </row>
    <row r="17" spans="1:10" ht="16.5" thickTop="1" thickBot="1" x14ac:dyDescent="0.3">
      <c r="A17" s="26" t="s">
        <v>13</v>
      </c>
      <c r="B17" s="6"/>
      <c r="C17" s="54"/>
      <c r="D17" s="54"/>
      <c r="E17" s="54"/>
      <c r="F17" s="55">
        <f>COUNT(C17:E17)*2</f>
        <v>0</v>
      </c>
      <c r="G17" s="5" t="s">
        <v>14</v>
      </c>
      <c r="H17" s="4"/>
      <c r="J17" s="57">
        <v>2</v>
      </c>
    </row>
    <row r="18" spans="1:10" ht="15.75" thickTop="1" x14ac:dyDescent="0.25">
      <c r="J18" s="57"/>
    </row>
    <row r="19" spans="1:10" ht="15.75" thickBot="1" x14ac:dyDescent="0.3">
      <c r="A19" s="24" t="s">
        <v>12</v>
      </c>
      <c r="B19" s="22"/>
      <c r="C19" s="22"/>
      <c r="D19" s="22"/>
      <c r="E19" s="22"/>
      <c r="F19" s="22"/>
      <c r="G19" s="22"/>
      <c r="H19" s="22"/>
      <c r="J19" s="57"/>
    </row>
    <row r="20" spans="1:10" ht="16.5" thickTop="1" thickBot="1" x14ac:dyDescent="0.3">
      <c r="A20" s="25"/>
      <c r="B20" s="25"/>
      <c r="C20" s="25"/>
      <c r="D20" s="25"/>
      <c r="E20" s="25"/>
      <c r="F20" s="25"/>
      <c r="G20" s="25"/>
      <c r="H20" s="25"/>
      <c r="J20" s="57"/>
    </row>
    <row r="21" spans="1:10" ht="16.5" thickTop="1" thickBot="1" x14ac:dyDescent="0.3">
      <c r="A21" s="26" t="s">
        <v>13</v>
      </c>
      <c r="B21" s="6"/>
      <c r="C21" s="54"/>
      <c r="D21" s="54"/>
      <c r="E21" s="55">
        <f>COUNT(C21:D21)*5</f>
        <v>0</v>
      </c>
      <c r="F21" s="4" t="s">
        <v>14</v>
      </c>
      <c r="G21" s="4"/>
      <c r="H21" s="4"/>
      <c r="J21" s="57">
        <v>5</v>
      </c>
    </row>
    <row r="22" spans="1:10" ht="15.75" thickTop="1" x14ac:dyDescent="0.25">
      <c r="J22" s="57"/>
    </row>
    <row r="23" spans="1:10" ht="15.75" thickBot="1" x14ac:dyDescent="0.3">
      <c r="A23" s="24" t="s">
        <v>15</v>
      </c>
      <c r="B23" s="22"/>
      <c r="C23" s="22"/>
      <c r="D23" s="22"/>
      <c r="E23" s="22"/>
      <c r="F23" s="22"/>
      <c r="G23" s="22"/>
      <c r="H23" s="22"/>
      <c r="J23" s="57"/>
    </row>
    <row r="24" spans="1:10" ht="16.5" thickTop="1" thickBot="1" x14ac:dyDescent="0.3">
      <c r="A24" s="25"/>
      <c r="B24" s="25"/>
      <c r="C24" s="25"/>
      <c r="D24" s="25"/>
      <c r="E24" s="25"/>
      <c r="F24" s="25"/>
      <c r="G24" s="25"/>
      <c r="H24" s="25"/>
      <c r="J24" s="57"/>
    </row>
    <row r="25" spans="1:10" ht="16.5" thickTop="1" thickBot="1" x14ac:dyDescent="0.3">
      <c r="A25" s="26" t="s">
        <v>13</v>
      </c>
      <c r="B25" s="6"/>
      <c r="C25" s="54"/>
      <c r="D25" s="54"/>
      <c r="E25" s="55">
        <f>COUNT(C25:D25)*10</f>
        <v>0</v>
      </c>
      <c r="F25" s="4" t="s">
        <v>14</v>
      </c>
      <c r="G25" s="4"/>
      <c r="H25" s="4"/>
      <c r="J25" s="57">
        <v>10</v>
      </c>
    </row>
    <row r="26" spans="1:10" ht="15.75" thickTop="1" x14ac:dyDescent="0.25">
      <c r="J26" s="57"/>
    </row>
    <row r="27" spans="1:10" ht="15.75" thickBot="1" x14ac:dyDescent="0.3">
      <c r="A27" s="24" t="s">
        <v>16</v>
      </c>
      <c r="B27" s="22"/>
      <c r="C27" s="22"/>
      <c r="D27" s="22"/>
      <c r="E27" s="22"/>
      <c r="F27" s="22"/>
      <c r="G27" s="22"/>
      <c r="H27" s="22"/>
      <c r="J27" s="57"/>
    </row>
    <row r="28" spans="1:10" ht="16.5" thickTop="1" thickBot="1" x14ac:dyDescent="0.3">
      <c r="A28" s="25"/>
      <c r="B28" s="25"/>
      <c r="C28" s="25"/>
      <c r="D28" s="25"/>
      <c r="E28" s="25"/>
      <c r="F28" s="25"/>
      <c r="G28" s="25"/>
      <c r="H28" s="25"/>
      <c r="J28" s="57"/>
    </row>
    <row r="29" spans="1:10" ht="16.5" thickTop="1" thickBot="1" x14ac:dyDescent="0.3">
      <c r="A29" s="26" t="s">
        <v>13</v>
      </c>
      <c r="B29" s="6"/>
      <c r="C29" s="54"/>
      <c r="D29" s="54"/>
      <c r="E29" s="55">
        <f>COUNT(C29:D29)*5</f>
        <v>0</v>
      </c>
      <c r="F29" s="4" t="s">
        <v>14</v>
      </c>
      <c r="G29" s="4"/>
      <c r="H29" s="4"/>
      <c r="J29" s="57">
        <v>5</v>
      </c>
    </row>
    <row r="30" spans="1:10" ht="16.5" thickTop="1" thickBot="1" x14ac:dyDescent="0.3">
      <c r="J30" s="57"/>
    </row>
    <row r="31" spans="1:10" ht="16.5" thickTop="1" thickBot="1" x14ac:dyDescent="0.3">
      <c r="A31" s="107" t="s">
        <v>17</v>
      </c>
      <c r="B31" s="108"/>
      <c r="C31" s="108"/>
      <c r="D31" s="108"/>
      <c r="E31" s="108"/>
      <c r="F31" s="108"/>
      <c r="G31" s="48" t="s">
        <v>4</v>
      </c>
      <c r="H31" s="30">
        <f>IF(SUM(I36,I50,I61,I71,I79,I90,I94,I99,I104,I109)&gt;=J31,J31,SUM(I36,I50,I61,I71,I79,I90,I94,I99,I104,I109))</f>
        <v>0</v>
      </c>
      <c r="I31" s="20"/>
      <c r="J31" s="57">
        <v>55</v>
      </c>
    </row>
    <row r="32" spans="1:10" ht="16.5" thickTop="1" thickBot="1" x14ac:dyDescent="0.3">
      <c r="A32" s="88"/>
      <c r="B32" s="88"/>
      <c r="C32" s="88"/>
      <c r="D32" s="88"/>
      <c r="E32" s="88"/>
      <c r="F32" s="129" t="s">
        <v>10</v>
      </c>
      <c r="G32" s="129"/>
      <c r="H32" s="30">
        <f>IF((SUM(I36,I50,I61,I71,I79,I90,I94,I99,I104,I109)&gt;=J31),((SUM(I36,I50,I61,I71,I79,I90,I94,I99,I104,I109)-J31)),0)</f>
        <v>0</v>
      </c>
      <c r="I32" s="27"/>
      <c r="J32" s="57"/>
    </row>
    <row r="33" spans="1:10" ht="16.5" thickTop="1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6.5" thickTop="1" thickBot="1" x14ac:dyDescent="0.3">
      <c r="A34" s="130" t="s">
        <v>18</v>
      </c>
      <c r="B34" s="131"/>
      <c r="C34" s="131"/>
      <c r="D34" s="132"/>
      <c r="E34" s="34"/>
      <c r="F34" s="35" t="s">
        <v>19</v>
      </c>
      <c r="G34" s="35"/>
      <c r="H34" s="35"/>
      <c r="I34" s="35"/>
      <c r="J34" s="97" t="s">
        <v>20</v>
      </c>
    </row>
    <row r="35" spans="1:10" ht="16.5" thickTop="1" thickBot="1" x14ac:dyDescent="0.3">
      <c r="A35" s="25"/>
      <c r="B35" s="25"/>
      <c r="C35" s="25"/>
      <c r="D35" s="25"/>
      <c r="E35" s="25"/>
      <c r="F35" s="25"/>
      <c r="G35" s="25"/>
      <c r="H35" s="25"/>
      <c r="I35" s="99" t="s">
        <v>96</v>
      </c>
      <c r="J35" s="99" t="s">
        <v>95</v>
      </c>
    </row>
    <row r="36" spans="1:10" ht="16.5" thickTop="1" thickBot="1" x14ac:dyDescent="0.3">
      <c r="A36" s="36" t="s">
        <v>21</v>
      </c>
      <c r="B36" s="37" t="str">
        <f>IF(B45="", "", 20*B37*B39*B41*B43)</f>
        <v/>
      </c>
      <c r="C36" s="38" t="str">
        <f>IF(C45="", "", 20*C37*C39*C41*C43)</f>
        <v/>
      </c>
      <c r="D36" s="3" t="str">
        <f>IF(D45="", "", 20*D37*D39*D41*D43)</f>
        <v/>
      </c>
      <c r="E36" s="3" t="str">
        <f t="shared" ref="E36:H36" si="0">IF(E45="", "", 20*E37*E39*E41*E43)</f>
        <v/>
      </c>
      <c r="F36" s="3" t="str">
        <f t="shared" si="0"/>
        <v/>
      </c>
      <c r="G36" s="3" t="str">
        <f t="shared" si="0"/>
        <v/>
      </c>
      <c r="H36" s="3" t="str">
        <f t="shared" si="0"/>
        <v/>
      </c>
      <c r="I36" s="39">
        <f>SUM(B36:H36)</f>
        <v>0</v>
      </c>
      <c r="J36" s="56" t="s">
        <v>23</v>
      </c>
    </row>
    <row r="37" spans="1:10" ht="16.5" thickTop="1" thickBot="1" x14ac:dyDescent="0.3">
      <c r="A37" s="40" t="s">
        <v>22</v>
      </c>
      <c r="B37" s="51" t="str">
        <f>IF(B38="", "", IF(B38="Int.", 1, IF(B38="Nac.", 0.75, "")))</f>
        <v/>
      </c>
      <c r="C37" s="51" t="str">
        <f t="shared" ref="C37:H37" si="1">IF(C38="", "", IF(C38="Int.", 1, IF(C38="Nac.", 0.75, "")))</f>
        <v/>
      </c>
      <c r="D37" s="51" t="str">
        <f t="shared" si="1"/>
        <v/>
      </c>
      <c r="E37" s="51" t="str">
        <f t="shared" si="1"/>
        <v/>
      </c>
      <c r="F37" s="51" t="str">
        <f t="shared" si="1"/>
        <v/>
      </c>
      <c r="G37" s="51" t="str">
        <f t="shared" si="1"/>
        <v/>
      </c>
      <c r="H37" s="51" t="str">
        <f t="shared" si="1"/>
        <v/>
      </c>
      <c r="I37" s="5"/>
      <c r="J37" s="56" t="s">
        <v>25</v>
      </c>
    </row>
    <row r="38" spans="1:10" ht="16.5" thickTop="1" thickBot="1" x14ac:dyDescent="0.3">
      <c r="A38" s="42" t="s">
        <v>24</v>
      </c>
      <c r="B38" s="52"/>
      <c r="C38" s="52"/>
      <c r="D38" s="52"/>
      <c r="E38" s="52"/>
      <c r="F38" s="52"/>
      <c r="G38" s="52"/>
      <c r="H38" s="52"/>
      <c r="I38" s="5"/>
    </row>
    <row r="39" spans="1:10" ht="16.5" thickTop="1" thickBot="1" x14ac:dyDescent="0.3">
      <c r="A39" s="42" t="s">
        <v>22</v>
      </c>
      <c r="B39" s="53" t="str">
        <f>IF(B40="", "", IF(B40="P/A", 1, IF(B40="Sub.", 0.1, "")))</f>
        <v/>
      </c>
      <c r="C39" s="53" t="str">
        <f t="shared" ref="C39:H39" si="2">IF(C40="", "", IF(C40="P/A", 1, IF(C40="Sub.", 0.1, "")))</f>
        <v/>
      </c>
      <c r="D39" s="53" t="str">
        <f>IF(D40="", "", IF(D40="P/A", 1, IF(D40="Sub.", 0.1, "")))</f>
        <v/>
      </c>
      <c r="E39" s="53" t="str">
        <f t="shared" si="2"/>
        <v/>
      </c>
      <c r="F39" s="53" t="str">
        <f t="shared" si="2"/>
        <v/>
      </c>
      <c r="G39" s="53" t="str">
        <f t="shared" si="2"/>
        <v/>
      </c>
      <c r="H39" s="53" t="str">
        <f t="shared" si="2"/>
        <v/>
      </c>
      <c r="I39" s="5"/>
      <c r="J39" s="56" t="s">
        <v>26</v>
      </c>
    </row>
    <row r="40" spans="1:10" ht="16.5" thickTop="1" thickBot="1" x14ac:dyDescent="0.3">
      <c r="A40" s="42" t="s">
        <v>27</v>
      </c>
      <c r="B40" s="52"/>
      <c r="C40" s="52"/>
      <c r="D40" s="52"/>
      <c r="E40" s="52"/>
      <c r="F40" s="52"/>
      <c r="G40" s="52"/>
      <c r="H40" s="52"/>
      <c r="I40" s="5"/>
      <c r="J40" s="56" t="s">
        <v>28</v>
      </c>
    </row>
    <row r="41" spans="1:10" ht="16.5" thickTop="1" thickBot="1" x14ac:dyDescent="0.3">
      <c r="A41" s="42" t="s">
        <v>22</v>
      </c>
      <c r="B41" s="53" t="str">
        <f>IF(B42="", "", IF(B42="ISI", 1, IF(B42="Q.A.", 0.5, IF(B42="N.I.", 0.2, ""))))</f>
        <v/>
      </c>
      <c r="C41" s="53" t="str">
        <f>IF(C42="", "", IF(C42="ISI", 1, IF(C42="Q.A.", 0.5, IF(C42="N.I.", 0.2, ""))))</f>
        <v/>
      </c>
      <c r="D41" s="53" t="str">
        <f>IF(D42="", "", IF(D42="ISI", 1, IF(D42="Q.A.", 0.5, IF(D42="N.I.", 0.2, ""))))</f>
        <v/>
      </c>
      <c r="E41" s="53" t="str">
        <f>IF(E42="", "", IF(E42="ISI", 1, IF(E42="Q.A.", 0.5, IF(E42="N.I.", 0.2, ""))))</f>
        <v/>
      </c>
      <c r="F41" s="53" t="str">
        <f t="shared" ref="F41:H41" si="3">IF(F42="", "", IF(F42="ISI", 1, IF(F42="Q.A.", 0.5, IF(F42="N.I.", 0.2, ""))))</f>
        <v/>
      </c>
      <c r="G41" s="53" t="str">
        <f t="shared" si="3"/>
        <v/>
      </c>
      <c r="H41" s="53" t="str">
        <f t="shared" si="3"/>
        <v/>
      </c>
      <c r="I41" s="5"/>
      <c r="J41" s="57"/>
    </row>
    <row r="42" spans="1:10" ht="16.5" thickTop="1" thickBot="1" x14ac:dyDescent="0.3">
      <c r="A42" s="42" t="s">
        <v>29</v>
      </c>
      <c r="B42" s="52"/>
      <c r="C42" s="52"/>
      <c r="D42" s="52"/>
      <c r="E42" s="52"/>
      <c r="F42" s="52"/>
      <c r="G42" s="52"/>
      <c r="H42" s="52"/>
      <c r="I42" s="5"/>
      <c r="J42" s="56" t="s">
        <v>33</v>
      </c>
    </row>
    <row r="43" spans="1:10" ht="16.5" thickTop="1" thickBot="1" x14ac:dyDescent="0.3">
      <c r="A43" s="42" t="s">
        <v>22</v>
      </c>
      <c r="B43" s="53" t="str">
        <f>IF(B44="", "", IF(B44="1o.", 1, IF(B44="2o.", 0.5, "")))</f>
        <v/>
      </c>
      <c r="C43" s="53" t="str">
        <f t="shared" ref="C43:H43" si="4">IF(C44="", "", IF(C44="1o.", 1, IF(C44="2o.", 0.5, "")))</f>
        <v/>
      </c>
      <c r="D43" s="53" t="str">
        <f>IF(D44="", "", IF(D44="1o.", 1, IF(D44="2o.", 0.5, "")))</f>
        <v/>
      </c>
      <c r="E43" s="53" t="str">
        <f t="shared" si="4"/>
        <v/>
      </c>
      <c r="F43" s="53" t="str">
        <f t="shared" si="4"/>
        <v/>
      </c>
      <c r="G43" s="53" t="str">
        <f t="shared" si="4"/>
        <v/>
      </c>
      <c r="H43" s="53" t="str">
        <f t="shared" si="4"/>
        <v/>
      </c>
      <c r="I43" s="5"/>
      <c r="J43" s="56" t="s">
        <v>34</v>
      </c>
    </row>
    <row r="44" spans="1:10" ht="16.5" thickTop="1" thickBot="1" x14ac:dyDescent="0.3">
      <c r="A44" s="42" t="s">
        <v>31</v>
      </c>
      <c r="B44" s="52"/>
      <c r="C44" s="52"/>
      <c r="D44" s="52"/>
      <c r="E44" s="52"/>
      <c r="F44" s="52"/>
      <c r="G44" s="52"/>
      <c r="H44" s="52"/>
      <c r="I44" s="5"/>
      <c r="J44" s="56" t="s">
        <v>36</v>
      </c>
    </row>
    <row r="45" spans="1:10" ht="16.5" thickTop="1" thickBot="1" x14ac:dyDescent="0.3">
      <c r="A45" s="43" t="s">
        <v>13</v>
      </c>
      <c r="B45" s="54"/>
      <c r="C45" s="54"/>
      <c r="D45" s="54"/>
      <c r="E45" s="54"/>
      <c r="F45" s="54"/>
      <c r="G45" s="54"/>
      <c r="H45" s="54"/>
      <c r="I45" s="5"/>
      <c r="J45" s="56" t="s">
        <v>30</v>
      </c>
    </row>
    <row r="46" spans="1:10" ht="15.75" thickTop="1" x14ac:dyDescent="0.25">
      <c r="A46" s="1"/>
      <c r="B46" s="1"/>
      <c r="C46" s="1"/>
      <c r="D46" s="1"/>
      <c r="E46" s="1"/>
      <c r="F46" s="1"/>
      <c r="G46" s="1"/>
      <c r="H46" s="1"/>
      <c r="I46" s="1"/>
      <c r="J46" s="56" t="s">
        <v>32</v>
      </c>
    </row>
    <row r="47" spans="1:10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6.5" thickTop="1" thickBot="1" x14ac:dyDescent="0.3">
      <c r="A48" s="31" t="s">
        <v>35</v>
      </c>
      <c r="B48" s="32"/>
      <c r="C48" s="32"/>
      <c r="D48" s="32"/>
      <c r="E48" s="32"/>
      <c r="F48" s="32"/>
      <c r="G48" s="33"/>
      <c r="H48" s="33"/>
      <c r="I48" s="44" t="s">
        <v>4</v>
      </c>
      <c r="J48" s="29"/>
    </row>
    <row r="49" spans="1:10" ht="16.5" thickTop="1" thickBot="1" x14ac:dyDescent="0.3">
      <c r="A49" s="25"/>
      <c r="B49" s="25"/>
      <c r="C49" s="25"/>
      <c r="D49" s="25"/>
      <c r="E49" s="25"/>
      <c r="F49" s="25"/>
      <c r="G49" s="25"/>
      <c r="H49" s="25"/>
      <c r="I49" s="99" t="s">
        <v>97</v>
      </c>
      <c r="J49" s="99" t="s">
        <v>95</v>
      </c>
    </row>
    <row r="50" spans="1:10" ht="16.5" thickTop="1" thickBot="1" x14ac:dyDescent="0.3">
      <c r="A50" s="36" t="s">
        <v>21</v>
      </c>
      <c r="B50" s="3" t="str">
        <f>IF(B57="", "", 20*B51*B53*B55)</f>
        <v/>
      </c>
      <c r="C50" s="3" t="str">
        <f t="shared" ref="C50:H50" si="5">IF(C57="", "", 20*C51*C53*C55)</f>
        <v/>
      </c>
      <c r="D50" s="3" t="str">
        <f t="shared" si="5"/>
        <v/>
      </c>
      <c r="E50" s="3" t="str">
        <f t="shared" si="5"/>
        <v/>
      </c>
      <c r="F50" s="3" t="str">
        <f t="shared" si="5"/>
        <v/>
      </c>
      <c r="G50" s="3" t="str">
        <f t="shared" si="5"/>
        <v/>
      </c>
      <c r="H50" s="3" t="str">
        <f t="shared" si="5"/>
        <v/>
      </c>
      <c r="I50" s="39">
        <f>SUM(B50:H50)</f>
        <v>0</v>
      </c>
      <c r="J50" s="49"/>
    </row>
    <row r="51" spans="1:10" ht="15.75" thickTop="1" x14ac:dyDescent="0.25">
      <c r="A51" s="40" t="s">
        <v>22</v>
      </c>
      <c r="B51" s="53" t="str">
        <f>IF(B52="", "", IF(B52="Int.", 1, IF(B52="Nac.", 0.5, "")))</f>
        <v/>
      </c>
      <c r="C51" s="53" t="str">
        <f t="shared" ref="C51:H51" si="6">IF(C52="", "", IF(C52="Int.", 1, IF(C52="Nac.", 0.5, "")))</f>
        <v/>
      </c>
      <c r="D51" s="53" t="str">
        <f t="shared" si="6"/>
        <v/>
      </c>
      <c r="E51" s="53" t="str">
        <f t="shared" si="6"/>
        <v/>
      </c>
      <c r="F51" s="53" t="str">
        <f t="shared" si="6"/>
        <v/>
      </c>
      <c r="G51" s="53" t="str">
        <f t="shared" si="6"/>
        <v/>
      </c>
      <c r="H51" s="53" t="str">
        <f t="shared" si="6"/>
        <v/>
      </c>
      <c r="I51" s="41"/>
      <c r="J51" s="56" t="s">
        <v>23</v>
      </c>
    </row>
    <row r="52" spans="1:10" x14ac:dyDescent="0.25">
      <c r="A52" s="42" t="s">
        <v>24</v>
      </c>
      <c r="B52" s="52"/>
      <c r="C52" s="52"/>
      <c r="D52" s="52"/>
      <c r="E52" s="52"/>
      <c r="F52" s="52"/>
      <c r="G52" s="52"/>
      <c r="H52" s="52"/>
      <c r="I52" s="41"/>
      <c r="J52" s="56" t="s">
        <v>25</v>
      </c>
    </row>
    <row r="53" spans="1:10" x14ac:dyDescent="0.25">
      <c r="A53" s="42" t="s">
        <v>22</v>
      </c>
      <c r="B53" s="53" t="str">
        <f>IF(B54="", "", IF(B54="Liv.", 1, IF(B54="Cap.", 0.4, "")))</f>
        <v/>
      </c>
      <c r="C53" s="53" t="str">
        <f>IF(C54="", "", IF(C54="Liv.", 1, IF(C54="Cap.", 0.4, "")))</f>
        <v/>
      </c>
      <c r="D53" s="53" t="str">
        <f>IF(D54="", "", IF(D54="Liv.", 1, IF(D54="Cap.", 0.4, "")))</f>
        <v/>
      </c>
      <c r="E53" s="53" t="str">
        <f>IF(E54="", "", IF(E54="Liv.", 1, IF(E54="Cap.", 0.4, "")))</f>
        <v/>
      </c>
      <c r="F53" s="53" t="str">
        <f t="shared" ref="F53:H53" si="7">IF(F54="", "", IF(F54="Liv.", 1, IF(F54="Cap.", 0.4, "")))</f>
        <v/>
      </c>
      <c r="G53" s="53" t="str">
        <f t="shared" si="7"/>
        <v/>
      </c>
      <c r="H53" s="53" t="str">
        <f t="shared" si="7"/>
        <v/>
      </c>
      <c r="I53" s="41"/>
      <c r="J53" s="56" t="s">
        <v>37</v>
      </c>
    </row>
    <row r="54" spans="1:10" x14ac:dyDescent="0.25">
      <c r="A54" s="42" t="s">
        <v>38</v>
      </c>
      <c r="B54" s="52"/>
      <c r="C54" s="52"/>
      <c r="D54" s="52"/>
      <c r="E54" s="52"/>
      <c r="F54" s="52"/>
      <c r="G54" s="52"/>
      <c r="H54" s="52"/>
      <c r="I54" s="41"/>
      <c r="J54" s="56" t="s">
        <v>39</v>
      </c>
    </row>
    <row r="55" spans="1:10" x14ac:dyDescent="0.25">
      <c r="A55" s="42" t="s">
        <v>22</v>
      </c>
      <c r="B55" s="53" t="str">
        <f>IF(B56="", "", IF(B56="1o.", 1, IF(B56="2o.", 0.5, "")))</f>
        <v/>
      </c>
      <c r="C55" s="53" t="str">
        <f t="shared" ref="C55:H55" si="8">IF(C56="", "", IF(C56="1o.", 1, IF(C56="2o.", 0.5, "")))</f>
        <v/>
      </c>
      <c r="D55" s="53" t="str">
        <f t="shared" si="8"/>
        <v/>
      </c>
      <c r="E55" s="53" t="str">
        <f t="shared" si="8"/>
        <v/>
      </c>
      <c r="F55" s="53" t="str">
        <f t="shared" si="8"/>
        <v/>
      </c>
      <c r="G55" s="53" t="str">
        <f t="shared" si="8"/>
        <v/>
      </c>
      <c r="H55" s="53" t="str">
        <f t="shared" si="8"/>
        <v/>
      </c>
      <c r="I55" s="41"/>
      <c r="J55" s="56" t="s">
        <v>30</v>
      </c>
    </row>
    <row r="56" spans="1:10" ht="15.75" thickBot="1" x14ac:dyDescent="0.3">
      <c r="A56" s="42" t="s">
        <v>31</v>
      </c>
      <c r="B56" s="52"/>
      <c r="C56" s="52"/>
      <c r="D56" s="52"/>
      <c r="E56" s="52"/>
      <c r="F56" s="52"/>
      <c r="G56" s="52"/>
      <c r="H56" s="52"/>
      <c r="I56" s="41"/>
      <c r="J56" s="56" t="s">
        <v>32</v>
      </c>
    </row>
    <row r="57" spans="1:10" ht="16.5" thickTop="1" thickBot="1" x14ac:dyDescent="0.3">
      <c r="A57" s="42" t="s">
        <v>13</v>
      </c>
      <c r="B57" s="54"/>
      <c r="C57" s="54"/>
      <c r="D57" s="54"/>
      <c r="E57" s="54"/>
      <c r="F57" s="54"/>
      <c r="G57" s="54"/>
      <c r="H57" s="54"/>
      <c r="I57" s="5"/>
      <c r="J57" s="1"/>
    </row>
    <row r="58" spans="1:10" ht="16.5" thickTop="1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26.25" customHeight="1" thickTop="1" thickBot="1" x14ac:dyDescent="0.3">
      <c r="A59" s="105" t="s">
        <v>57</v>
      </c>
      <c r="B59" s="106"/>
      <c r="C59" s="106"/>
      <c r="D59" s="106"/>
      <c r="E59" s="106"/>
      <c r="F59" s="106"/>
      <c r="G59" s="106"/>
      <c r="H59" s="126"/>
      <c r="I59" s="44" t="s">
        <v>4</v>
      </c>
      <c r="J59" s="95"/>
    </row>
    <row r="60" spans="1:10" ht="16.5" customHeight="1" thickTop="1" thickBot="1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6.5" thickTop="1" thickBot="1" x14ac:dyDescent="0.3">
      <c r="A61" s="36" t="s">
        <v>21</v>
      </c>
      <c r="B61" s="3" t="str">
        <f>IF(B66="", "", 20*B62*B64)</f>
        <v/>
      </c>
      <c r="C61" s="3" t="str">
        <f t="shared" ref="C61:H61" si="9">IF(C66="", "", 20*C62*C64)</f>
        <v/>
      </c>
      <c r="D61" s="3" t="str">
        <f t="shared" si="9"/>
        <v/>
      </c>
      <c r="E61" s="3" t="str">
        <f t="shared" si="9"/>
        <v/>
      </c>
      <c r="F61" s="3" t="str">
        <f t="shared" si="9"/>
        <v/>
      </c>
      <c r="G61" s="3" t="str">
        <f t="shared" si="9"/>
        <v/>
      </c>
      <c r="H61" s="3" t="str">
        <f t="shared" si="9"/>
        <v/>
      </c>
      <c r="I61" s="39">
        <f>SUM(B61:H61)</f>
        <v>0</v>
      </c>
      <c r="J61" s="61" t="s">
        <v>52</v>
      </c>
    </row>
    <row r="62" spans="1:10" ht="15.75" thickTop="1" x14ac:dyDescent="0.25">
      <c r="A62" s="42" t="s">
        <v>22</v>
      </c>
      <c r="B62" s="53" t="str">
        <f>IF(B63="", "", IF(B63="Cons.", 0.5,  IF(B63="Ext. Tec.", 0.6, IF(B63="Prod.",1, IF(B63="Proc.",1, IF(B63="Prog. Comp.",1, ))))))</f>
        <v/>
      </c>
      <c r="C62" s="53" t="str">
        <f t="shared" ref="C62:H62" si="10">IF(C63="", "", IF(C63="Cons.", 0.5,  IF(C63="Ext. Tec.", 0.6, IF(C63="Prod.",1, IF(C63="Proc.",1, IF(C63="Prog. Comp.",1, ))))))</f>
        <v/>
      </c>
      <c r="D62" s="53" t="str">
        <f t="shared" si="10"/>
        <v/>
      </c>
      <c r="E62" s="53" t="str">
        <f t="shared" si="10"/>
        <v/>
      </c>
      <c r="F62" s="53" t="str">
        <f t="shared" si="10"/>
        <v/>
      </c>
      <c r="G62" s="53" t="str">
        <f t="shared" si="10"/>
        <v/>
      </c>
      <c r="H62" s="53" t="str">
        <f t="shared" si="10"/>
        <v/>
      </c>
      <c r="I62" s="41"/>
      <c r="J62" s="61" t="s">
        <v>53</v>
      </c>
    </row>
    <row r="63" spans="1:10" x14ac:dyDescent="0.25">
      <c r="A63" s="42" t="s">
        <v>38</v>
      </c>
      <c r="B63" s="52"/>
      <c r="C63" s="52"/>
      <c r="D63" s="52"/>
      <c r="E63" s="52"/>
      <c r="F63" s="52"/>
      <c r="G63" s="52"/>
      <c r="H63" s="52"/>
      <c r="I63" s="41"/>
      <c r="J63" s="61" t="s">
        <v>54</v>
      </c>
    </row>
    <row r="64" spans="1:10" x14ac:dyDescent="0.25">
      <c r="A64" s="42" t="s">
        <v>22</v>
      </c>
      <c r="B64" s="53" t="str">
        <f>IF(B65="", "", IF(B65="1o.", 1, IF(B65="2o.", 0.5, "")))</f>
        <v/>
      </c>
      <c r="C64" s="53" t="str">
        <f t="shared" ref="C64:H64" si="11">IF(C65="", "", IF(C65="1o.", 1, IF(C65="2o.", 0.5, "")))</f>
        <v/>
      </c>
      <c r="D64" s="53" t="str">
        <f t="shared" si="11"/>
        <v/>
      </c>
      <c r="E64" s="53" t="str">
        <f t="shared" si="11"/>
        <v/>
      </c>
      <c r="F64" s="53" t="str">
        <f t="shared" si="11"/>
        <v/>
      </c>
      <c r="G64" s="53" t="str">
        <f t="shared" si="11"/>
        <v/>
      </c>
      <c r="H64" s="53" t="str">
        <f t="shared" si="11"/>
        <v/>
      </c>
      <c r="I64" s="41"/>
      <c r="J64" s="59" t="s">
        <v>55</v>
      </c>
    </row>
    <row r="65" spans="1:10" ht="15.75" thickBot="1" x14ac:dyDescent="0.3">
      <c r="A65" s="42" t="s">
        <v>31</v>
      </c>
      <c r="B65" s="52"/>
      <c r="C65" s="52"/>
      <c r="D65" s="52"/>
      <c r="E65" s="52"/>
      <c r="F65" s="52"/>
      <c r="G65" s="52"/>
      <c r="H65" s="52"/>
      <c r="I65" s="41"/>
      <c r="J65" s="59" t="s">
        <v>56</v>
      </c>
    </row>
    <row r="66" spans="1:10" ht="16.5" customHeight="1" thickTop="1" thickBot="1" x14ac:dyDescent="0.3">
      <c r="A66" s="42" t="s">
        <v>13</v>
      </c>
      <c r="B66" s="54"/>
      <c r="C66" s="54"/>
      <c r="D66" s="54"/>
      <c r="E66" s="54"/>
      <c r="F66" s="54"/>
      <c r="G66" s="54"/>
      <c r="H66" s="54"/>
      <c r="I66" s="5"/>
      <c r="J66" s="61" t="s">
        <v>30</v>
      </c>
    </row>
    <row r="67" spans="1:10" ht="16.5" thickTop="1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61" t="s">
        <v>32</v>
      </c>
    </row>
    <row r="68" spans="1:10" ht="16.5" thickTop="1" thickBot="1" x14ac:dyDescent="0.3">
      <c r="A68" s="103" t="s">
        <v>40</v>
      </c>
      <c r="B68" s="104"/>
      <c r="C68" s="104"/>
      <c r="D68" s="104"/>
      <c r="E68" s="104"/>
      <c r="F68" s="19"/>
      <c r="G68" s="19"/>
      <c r="H68" s="19"/>
      <c r="I68" s="45"/>
      <c r="J68" s="46"/>
    </row>
    <row r="69" spans="1:10" ht="16.5" thickTop="1" thickBot="1" x14ac:dyDescent="0.3">
      <c r="A69" s="118" t="s">
        <v>41</v>
      </c>
      <c r="B69" s="119"/>
      <c r="C69" s="119"/>
      <c r="D69" s="119"/>
      <c r="E69" s="119"/>
      <c r="F69" s="119"/>
      <c r="G69" s="23"/>
      <c r="H69" s="23"/>
      <c r="I69" s="44" t="s">
        <v>4</v>
      </c>
      <c r="J69" s="89"/>
    </row>
    <row r="70" spans="1:10" ht="16.5" thickTop="1" thickBot="1" x14ac:dyDescent="0.3">
      <c r="A70" s="25"/>
      <c r="B70" s="25"/>
      <c r="C70" s="25"/>
      <c r="D70" s="25"/>
      <c r="E70" s="25"/>
      <c r="F70" s="25"/>
      <c r="G70" s="25"/>
      <c r="H70" s="25"/>
      <c r="I70" s="99" t="s">
        <v>100</v>
      </c>
      <c r="J70" s="99" t="s">
        <v>98</v>
      </c>
    </row>
    <row r="71" spans="1:10" ht="16.5" thickTop="1" thickBot="1" x14ac:dyDescent="0.3">
      <c r="A71" s="36" t="s">
        <v>21</v>
      </c>
      <c r="B71" s="3" t="str">
        <f>IF(B75="", "", IF(B72="E/R",2*0.25*B73, IF(B72="Nac.",2*0.5*B73, IF(B72="Int.", 2*B73, ""))))</f>
        <v/>
      </c>
      <c r="C71" s="3" t="str">
        <f t="shared" ref="C71:H71" si="12">IF(C75="", "", IF(C72="E/R",2*0.25*C73, IF(C72="Nac.",2*0.5*C73, IF(C72="Int.", 2*C73, ""))))</f>
        <v/>
      </c>
      <c r="D71" s="3" t="str">
        <f t="shared" si="12"/>
        <v/>
      </c>
      <c r="E71" s="3" t="str">
        <f>IF(E75="", "", IF(E72="E/R",2*0.25*E73, IF(E72="Nac.",2*0.5*E73, IF(E72="Int.", 2*E73, ""))))</f>
        <v/>
      </c>
      <c r="F71" s="3" t="str">
        <f t="shared" si="12"/>
        <v/>
      </c>
      <c r="G71" s="3" t="str">
        <f>IF(G75="", "", IF(G72="E/R",2*0.25*G73, IF(G72="Nac.",2*0.5*G73, IF(G72="Int.", 2*G73, ""))))</f>
        <v/>
      </c>
      <c r="H71" s="3" t="str">
        <f t="shared" si="12"/>
        <v/>
      </c>
      <c r="I71" s="39">
        <f>SUM(B71:H71)</f>
        <v>0</v>
      </c>
      <c r="J71" s="58" t="s">
        <v>42</v>
      </c>
    </row>
    <row r="72" spans="1:10" ht="16.5" thickTop="1" thickBot="1" x14ac:dyDescent="0.3">
      <c r="A72" s="40" t="s">
        <v>43</v>
      </c>
      <c r="B72" s="52"/>
      <c r="C72" s="52"/>
      <c r="D72" s="52"/>
      <c r="E72" s="52"/>
      <c r="F72" s="52"/>
      <c r="G72" s="52"/>
      <c r="H72" s="52"/>
      <c r="I72" s="41"/>
      <c r="J72" s="58" t="s">
        <v>25</v>
      </c>
    </row>
    <row r="73" spans="1:10" ht="16.5" thickTop="1" thickBot="1" x14ac:dyDescent="0.3">
      <c r="A73" s="42" t="s">
        <v>22</v>
      </c>
      <c r="B73" s="53" t="str">
        <f>IF(B74="", "", IF(B74="1o.", 1, IF(B74="2o.", 0.5, "")))</f>
        <v/>
      </c>
      <c r="C73" s="53" t="str">
        <f>IF(C74="", "", IF(C74="1o.", 1, IF(C74="2o.", 0.5, "")))</f>
        <v/>
      </c>
      <c r="D73" s="53" t="str">
        <f t="shared" ref="D73:H73" si="13">IF(D74="", "", IF(D74="1o.", 1, IF(D74="2o.", 0.5, "")))</f>
        <v/>
      </c>
      <c r="E73" s="53" t="str">
        <f t="shared" si="13"/>
        <v/>
      </c>
      <c r="F73" s="53" t="str">
        <f t="shared" si="13"/>
        <v/>
      </c>
      <c r="G73" s="53" t="str">
        <f t="shared" si="13"/>
        <v/>
      </c>
      <c r="H73" s="53" t="str">
        <f t="shared" si="13"/>
        <v/>
      </c>
      <c r="I73" s="5"/>
      <c r="J73" s="58" t="s">
        <v>23</v>
      </c>
    </row>
    <row r="74" spans="1:10" ht="16.5" thickTop="1" thickBot="1" x14ac:dyDescent="0.3">
      <c r="A74" s="42" t="s">
        <v>31</v>
      </c>
      <c r="B74" s="52"/>
      <c r="C74" s="52"/>
      <c r="D74" s="52"/>
      <c r="E74" s="52"/>
      <c r="F74" s="52"/>
      <c r="G74" s="52"/>
      <c r="H74" s="52"/>
      <c r="I74" s="41"/>
      <c r="J74" s="56" t="s">
        <v>30</v>
      </c>
    </row>
    <row r="75" spans="1:10" ht="16.5" thickTop="1" thickBot="1" x14ac:dyDescent="0.3">
      <c r="A75" s="42" t="s">
        <v>13</v>
      </c>
      <c r="B75" s="54"/>
      <c r="C75" s="54"/>
      <c r="D75" s="54"/>
      <c r="E75" s="54"/>
      <c r="F75" s="54"/>
      <c r="G75" s="54"/>
      <c r="H75" s="54"/>
      <c r="I75" s="5"/>
      <c r="J75" s="56" t="s">
        <v>32</v>
      </c>
    </row>
    <row r="76" spans="1:10" ht="16.5" thickTop="1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6.5" thickTop="1" thickBot="1" x14ac:dyDescent="0.3">
      <c r="A77" s="120" t="s">
        <v>58</v>
      </c>
      <c r="B77" s="121"/>
      <c r="C77" s="121"/>
      <c r="D77" s="121"/>
      <c r="E77" s="121"/>
      <c r="F77" s="121"/>
      <c r="G77" s="121"/>
      <c r="H77" s="121"/>
      <c r="I77" s="44" t="s">
        <v>4</v>
      </c>
      <c r="J77" s="89"/>
    </row>
    <row r="78" spans="1:10" ht="16.5" thickTop="1" thickBot="1" x14ac:dyDescent="0.3">
      <c r="A78" s="2"/>
      <c r="B78" s="2"/>
      <c r="C78" s="2"/>
      <c r="D78" s="2"/>
      <c r="E78" s="2"/>
      <c r="F78" s="2"/>
      <c r="G78" s="2"/>
      <c r="H78" s="2"/>
      <c r="I78" s="99" t="s">
        <v>99</v>
      </c>
      <c r="J78" s="99" t="s">
        <v>98</v>
      </c>
    </row>
    <row r="79" spans="1:10" ht="16.5" thickTop="1" thickBot="1" x14ac:dyDescent="0.3">
      <c r="A79" s="36" t="s">
        <v>21</v>
      </c>
      <c r="B79" s="3" t="str">
        <f>IF(B85="", "", IF(B80="E/R",2*0.25*B81*B83, IF(B80="Nac.",2*0.5*B81*B83, IF(B80="Int.", 2*B81*B83, ""))))</f>
        <v/>
      </c>
      <c r="C79" s="3" t="str">
        <f t="shared" ref="C79:H79" si="14">IF(C85="", "", IF(C80="E/R",2*0.25*C81*C83, IF(C80="Nac.",2*0.5*C81*C83, IF(C80="Int.", 2*C81*C83, ""))))</f>
        <v/>
      </c>
      <c r="D79" s="3" t="str">
        <f t="shared" si="14"/>
        <v/>
      </c>
      <c r="E79" s="3" t="str">
        <f t="shared" si="14"/>
        <v/>
      </c>
      <c r="F79" s="3" t="str">
        <f t="shared" si="14"/>
        <v/>
      </c>
      <c r="G79" s="3" t="str">
        <f t="shared" si="14"/>
        <v/>
      </c>
      <c r="H79" s="3" t="str">
        <f t="shared" si="14"/>
        <v/>
      </c>
      <c r="I79" s="39">
        <f>SUM(B79:H79)</f>
        <v>0</v>
      </c>
      <c r="J79" s="58" t="s">
        <v>42</v>
      </c>
    </row>
    <row r="80" spans="1:10" ht="16.5" thickTop="1" thickBot="1" x14ac:dyDescent="0.3">
      <c r="A80" s="40" t="s">
        <v>43</v>
      </c>
      <c r="B80" s="52"/>
      <c r="C80" s="52"/>
      <c r="D80" s="52"/>
      <c r="E80" s="52"/>
      <c r="F80" s="52"/>
      <c r="G80" s="52"/>
      <c r="H80" s="52"/>
      <c r="I80" s="5"/>
      <c r="J80" s="58" t="s">
        <v>25</v>
      </c>
    </row>
    <row r="81" spans="1:10" ht="16.5" thickTop="1" thickBot="1" x14ac:dyDescent="0.3">
      <c r="A81" s="42" t="s">
        <v>22</v>
      </c>
      <c r="B81" s="53" t="str">
        <f>IF(B82="", "", IF(B82="T.C.", 1, IF(B82="P/R", 0.5, "")))</f>
        <v/>
      </c>
      <c r="C81" s="53" t="str">
        <f t="shared" ref="C81:H81" si="15">IF(C82="", "", IF(C82="T.C.", 1, IF(C82="P/R", 0.5, "")))</f>
        <v/>
      </c>
      <c r="D81" s="53" t="str">
        <f t="shared" si="15"/>
        <v/>
      </c>
      <c r="E81" s="53" t="str">
        <f t="shared" si="15"/>
        <v/>
      </c>
      <c r="F81" s="53" t="str">
        <f t="shared" si="15"/>
        <v/>
      </c>
      <c r="G81" s="53" t="str">
        <f t="shared" si="15"/>
        <v/>
      </c>
      <c r="H81" s="53" t="str">
        <f t="shared" si="15"/>
        <v/>
      </c>
      <c r="I81" s="5"/>
      <c r="J81" s="58" t="s">
        <v>23</v>
      </c>
    </row>
    <row r="82" spans="1:10" ht="16.5" thickTop="1" thickBot="1" x14ac:dyDescent="0.3">
      <c r="A82" s="42" t="s">
        <v>38</v>
      </c>
      <c r="B82" s="52"/>
      <c r="C82" s="52"/>
      <c r="D82" s="52"/>
      <c r="E82" s="52"/>
      <c r="F82" s="52"/>
      <c r="G82" s="52"/>
      <c r="H82" s="52"/>
      <c r="I82" s="5"/>
      <c r="J82" s="56" t="s">
        <v>44</v>
      </c>
    </row>
    <row r="83" spans="1:10" ht="16.5" thickTop="1" thickBot="1" x14ac:dyDescent="0.3">
      <c r="A83" s="42" t="s">
        <v>22</v>
      </c>
      <c r="B83" s="53" t="str">
        <f>IF(B84="", "", IF(B84="1o.", 1, IF(B84="2o.", 0.5, "")))</f>
        <v/>
      </c>
      <c r="C83" s="53" t="str">
        <f t="shared" ref="C83:H83" si="16">IF(C84="", "", IF(C84="1o.", 1, IF(C84="2o.", 0.5, "")))</f>
        <v/>
      </c>
      <c r="D83" s="53" t="str">
        <f t="shared" si="16"/>
        <v/>
      </c>
      <c r="E83" s="53" t="str">
        <f t="shared" si="16"/>
        <v/>
      </c>
      <c r="F83" s="53" t="str">
        <f t="shared" si="16"/>
        <v/>
      </c>
      <c r="G83" s="53" t="str">
        <f t="shared" si="16"/>
        <v/>
      </c>
      <c r="H83" s="53" t="str">
        <f t="shared" si="16"/>
        <v/>
      </c>
      <c r="I83" s="5"/>
      <c r="J83" s="59" t="s">
        <v>45</v>
      </c>
    </row>
    <row r="84" spans="1:10" ht="16.5" thickTop="1" thickBot="1" x14ac:dyDescent="0.3">
      <c r="A84" s="36" t="s">
        <v>31</v>
      </c>
      <c r="B84" s="52"/>
      <c r="C84" s="52"/>
      <c r="D84" s="52"/>
      <c r="E84" s="52"/>
      <c r="F84" s="52"/>
      <c r="G84" s="52"/>
      <c r="H84" s="52"/>
      <c r="I84" s="5"/>
      <c r="J84" s="56" t="s">
        <v>30</v>
      </c>
    </row>
    <row r="85" spans="1:10" ht="16.5" thickTop="1" thickBot="1" x14ac:dyDescent="0.3">
      <c r="A85" s="40" t="s">
        <v>13</v>
      </c>
      <c r="B85" s="54"/>
      <c r="C85" s="54"/>
      <c r="D85" s="54"/>
      <c r="E85" s="54"/>
      <c r="F85" s="54"/>
      <c r="G85" s="54"/>
      <c r="H85" s="54"/>
      <c r="I85" s="5"/>
      <c r="J85" s="56" t="s">
        <v>101</v>
      </c>
    </row>
    <row r="86" spans="1:10" ht="16.5" thickTop="1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6.5" thickTop="1" thickBot="1" x14ac:dyDescent="0.3">
      <c r="A87" s="103" t="s">
        <v>59</v>
      </c>
      <c r="B87" s="104"/>
      <c r="C87" s="104"/>
      <c r="D87" s="104"/>
      <c r="E87" s="104"/>
      <c r="F87" s="19"/>
      <c r="G87" s="19"/>
      <c r="H87" s="19"/>
      <c r="I87" s="19"/>
      <c r="J87" s="19"/>
    </row>
    <row r="88" spans="1:10" ht="16.5" thickTop="1" thickBot="1" x14ac:dyDescent="0.3">
      <c r="A88" s="112" t="s">
        <v>46</v>
      </c>
      <c r="B88" s="113"/>
      <c r="C88" s="113"/>
      <c r="D88" s="23"/>
      <c r="E88" s="23"/>
      <c r="F88" s="23"/>
      <c r="G88" s="23"/>
      <c r="H88" s="23"/>
      <c r="I88" s="44" t="s">
        <v>4</v>
      </c>
      <c r="J88" s="23"/>
    </row>
    <row r="89" spans="1:10" ht="16.5" thickTop="1" thickBot="1" x14ac:dyDescent="0.3">
      <c r="A89" s="25"/>
      <c r="B89" s="25"/>
      <c r="C89" s="25"/>
      <c r="D89" s="25"/>
      <c r="E89" s="25"/>
      <c r="F89" s="25"/>
      <c r="G89" s="25"/>
      <c r="H89" s="25"/>
      <c r="I89" s="25"/>
      <c r="J89" s="99"/>
    </row>
    <row r="90" spans="1:10" ht="16.5" thickTop="1" thickBot="1" x14ac:dyDescent="0.3">
      <c r="A90" s="36" t="s">
        <v>13</v>
      </c>
      <c r="B90" s="54"/>
      <c r="C90" s="54"/>
      <c r="D90" s="54"/>
      <c r="E90" s="54"/>
      <c r="F90" s="54"/>
      <c r="G90" s="54"/>
      <c r="H90" s="54"/>
      <c r="I90" s="60">
        <f>COUNT(B90:H90)*J90</f>
        <v>0</v>
      </c>
      <c r="J90" s="56">
        <v>0.2</v>
      </c>
    </row>
    <row r="91" spans="1:10" ht="16.5" thickTop="1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56"/>
    </row>
    <row r="92" spans="1:10" ht="16.5" thickTop="1" thickBot="1" x14ac:dyDescent="0.3">
      <c r="A92" s="114" t="s">
        <v>47</v>
      </c>
      <c r="B92" s="115"/>
      <c r="C92" s="115"/>
      <c r="D92" s="47"/>
      <c r="E92" s="47"/>
      <c r="F92" s="47"/>
      <c r="G92" s="47"/>
      <c r="H92" s="47"/>
      <c r="I92" s="44" t="s">
        <v>4</v>
      </c>
      <c r="J92" s="56"/>
    </row>
    <row r="93" spans="1:10" ht="16.5" thickTop="1" thickBot="1" x14ac:dyDescent="0.3">
      <c r="A93" s="25"/>
      <c r="B93" s="25"/>
      <c r="C93" s="25"/>
      <c r="D93" s="25"/>
      <c r="E93" s="25"/>
      <c r="F93" s="25"/>
      <c r="G93" s="25"/>
      <c r="H93" s="25"/>
      <c r="I93" s="25"/>
      <c r="J93" s="99"/>
    </row>
    <row r="94" spans="1:10" ht="16.5" thickTop="1" thickBot="1" x14ac:dyDescent="0.3">
      <c r="A94" s="36" t="s">
        <v>13</v>
      </c>
      <c r="B94" s="54"/>
      <c r="C94" s="54"/>
      <c r="D94" s="54"/>
      <c r="E94" s="54"/>
      <c r="F94" s="54"/>
      <c r="G94" s="54"/>
      <c r="H94" s="54"/>
      <c r="I94" s="60">
        <f>COUNT(B94:H94)*J94</f>
        <v>0</v>
      </c>
      <c r="J94" s="56">
        <v>0.1</v>
      </c>
    </row>
    <row r="95" spans="1:10" ht="16.5" thickTop="1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56"/>
    </row>
    <row r="96" spans="1:10" ht="16.5" thickTop="1" thickBot="1" x14ac:dyDescent="0.3">
      <c r="A96" s="103" t="s">
        <v>48</v>
      </c>
      <c r="B96" s="104"/>
      <c r="C96" s="104"/>
      <c r="D96" s="104"/>
      <c r="E96" s="19"/>
      <c r="F96" s="19"/>
      <c r="G96" s="19"/>
      <c r="H96" s="19"/>
      <c r="I96" s="45"/>
      <c r="J96" s="46"/>
    </row>
    <row r="97" spans="1:11" ht="16.5" thickTop="1" thickBot="1" x14ac:dyDescent="0.3">
      <c r="A97" s="112" t="s">
        <v>49</v>
      </c>
      <c r="B97" s="113"/>
      <c r="C97" s="113"/>
      <c r="D97" s="113"/>
      <c r="E97" s="113"/>
      <c r="F97" s="113"/>
      <c r="G97" s="113"/>
      <c r="H97" s="113"/>
      <c r="I97" s="44" t="s">
        <v>4</v>
      </c>
      <c r="J97" s="89"/>
    </row>
    <row r="98" spans="1:11" ht="16.5" thickTop="1" thickBot="1" x14ac:dyDescent="0.3">
      <c r="A98" s="25"/>
      <c r="B98" s="25"/>
      <c r="C98" s="25"/>
      <c r="D98" s="25"/>
      <c r="E98" s="25"/>
      <c r="F98" s="25"/>
      <c r="G98" s="25"/>
      <c r="H98" s="25"/>
      <c r="I98" s="25"/>
      <c r="J98" s="68"/>
    </row>
    <row r="99" spans="1:11" ht="16.5" thickTop="1" thickBot="1" x14ac:dyDescent="0.3">
      <c r="A99" s="36" t="s">
        <v>60</v>
      </c>
      <c r="B99" s="62"/>
      <c r="C99" s="62"/>
      <c r="D99" s="62"/>
      <c r="E99" s="62"/>
      <c r="F99" s="62"/>
      <c r="G99" s="62"/>
      <c r="H99" s="62"/>
      <c r="I99" s="60">
        <f>SUM(B99:H99)</f>
        <v>0</v>
      </c>
      <c r="J99" s="100" t="s">
        <v>102</v>
      </c>
    </row>
    <row r="100" spans="1:11" ht="16.5" thickTop="1" thickBot="1" x14ac:dyDescent="0.3">
      <c r="A100" s="40" t="s">
        <v>13</v>
      </c>
      <c r="B100" s="54"/>
      <c r="C100" s="54"/>
      <c r="D100" s="54"/>
      <c r="E100" s="54"/>
      <c r="F100" s="54"/>
      <c r="G100" s="54"/>
      <c r="H100" s="54"/>
      <c r="I100" s="5"/>
      <c r="J100" s="98"/>
    </row>
    <row r="101" spans="1:11" ht="16.5" thickTop="1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61"/>
    </row>
    <row r="102" spans="1:11" ht="16.5" thickTop="1" thickBot="1" x14ac:dyDescent="0.3">
      <c r="A102" s="114" t="s">
        <v>50</v>
      </c>
      <c r="B102" s="115"/>
      <c r="C102" s="115"/>
      <c r="D102" s="115"/>
      <c r="E102" s="115"/>
      <c r="F102" s="115"/>
      <c r="G102" s="115"/>
      <c r="H102" s="47"/>
      <c r="I102" s="44" t="s">
        <v>4</v>
      </c>
      <c r="J102" s="89"/>
    </row>
    <row r="103" spans="1:11" ht="16.5" thickTop="1" thickBot="1" x14ac:dyDescent="0.3">
      <c r="A103" s="25"/>
      <c r="B103" s="25"/>
      <c r="C103" s="25"/>
      <c r="D103" s="25"/>
      <c r="E103" s="25"/>
      <c r="F103" s="25"/>
      <c r="G103" s="25"/>
      <c r="H103" s="25"/>
      <c r="I103" s="25"/>
      <c r="J103" s="68"/>
    </row>
    <row r="104" spans="1:11" ht="16.5" thickTop="1" thickBot="1" x14ac:dyDescent="0.3">
      <c r="A104" s="36" t="s">
        <v>60</v>
      </c>
      <c r="B104" s="62"/>
      <c r="C104" s="62"/>
      <c r="D104" s="62"/>
      <c r="E104" s="62"/>
      <c r="F104" s="62"/>
      <c r="G104" s="62"/>
      <c r="H104" s="62"/>
      <c r="I104" s="60">
        <f>(SUM(B104:H104))*1.5</f>
        <v>0</v>
      </c>
      <c r="J104" s="100" t="s">
        <v>103</v>
      </c>
    </row>
    <row r="105" spans="1:11" ht="16.5" thickTop="1" thickBot="1" x14ac:dyDescent="0.3">
      <c r="A105" s="40" t="s">
        <v>13</v>
      </c>
      <c r="B105" s="54"/>
      <c r="C105" s="54"/>
      <c r="D105" s="54"/>
      <c r="E105" s="54"/>
      <c r="F105" s="54"/>
      <c r="G105" s="54"/>
      <c r="H105" s="54"/>
      <c r="I105" s="5"/>
      <c r="J105" s="68"/>
    </row>
    <row r="106" spans="1:11" ht="16.5" thickTop="1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61"/>
    </row>
    <row r="107" spans="1:11" ht="16.5" thickTop="1" thickBot="1" x14ac:dyDescent="0.3">
      <c r="A107" s="116" t="s">
        <v>51</v>
      </c>
      <c r="B107" s="117"/>
      <c r="C107" s="117"/>
      <c r="D107" s="117"/>
      <c r="E107" s="47"/>
      <c r="F107" s="47"/>
      <c r="G107" s="47"/>
      <c r="H107" s="47"/>
      <c r="I107" s="44" t="s">
        <v>4</v>
      </c>
      <c r="J107" s="89"/>
    </row>
    <row r="108" spans="1:11" ht="16.5" thickTop="1" thickBo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68"/>
    </row>
    <row r="109" spans="1:11" ht="16.5" thickTop="1" thickBot="1" x14ac:dyDescent="0.3">
      <c r="A109" s="36" t="s">
        <v>60</v>
      </c>
      <c r="B109" s="62"/>
      <c r="C109" s="62"/>
      <c r="D109" s="62"/>
      <c r="E109" s="62"/>
      <c r="F109" s="62"/>
      <c r="G109" s="62"/>
      <c r="H109" s="62"/>
      <c r="I109" s="60">
        <f>(SUM(B109:H109))*2</f>
        <v>0</v>
      </c>
      <c r="J109" s="100" t="s">
        <v>104</v>
      </c>
    </row>
    <row r="110" spans="1:11" ht="16.5" thickTop="1" thickBot="1" x14ac:dyDescent="0.3">
      <c r="A110" s="40" t="s">
        <v>13</v>
      </c>
      <c r="B110" s="54"/>
      <c r="C110" s="54"/>
      <c r="D110" s="54"/>
      <c r="E110" s="54"/>
      <c r="F110" s="54"/>
      <c r="G110" s="54"/>
      <c r="H110" s="54"/>
      <c r="I110" s="5"/>
      <c r="J110" s="68"/>
    </row>
    <row r="111" spans="1:11" ht="16.5" thickTop="1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56"/>
      <c r="K111" s="1"/>
    </row>
    <row r="112" spans="1:11" ht="16.5" thickTop="1" thickBot="1" x14ac:dyDescent="0.3">
      <c r="A112" s="107" t="s">
        <v>93</v>
      </c>
      <c r="B112" s="108"/>
      <c r="C112" s="108"/>
      <c r="D112" s="108"/>
      <c r="E112" s="108"/>
      <c r="F112" s="108"/>
      <c r="G112" s="48" t="s">
        <v>4</v>
      </c>
      <c r="H112" s="21">
        <f>IF(SUM(I118,J125)&gt;=J112,J112,SUM(I118,J125))</f>
        <v>0</v>
      </c>
      <c r="I112" s="29"/>
      <c r="J112" s="101">
        <v>10</v>
      </c>
    </row>
    <row r="113" spans="1:18" ht="15.75" thickTop="1" x14ac:dyDescent="0.25">
      <c r="A113" s="93"/>
      <c r="B113" s="28"/>
      <c r="C113" s="28"/>
      <c r="D113" s="28"/>
      <c r="E113" s="28"/>
      <c r="F113" s="129" t="s">
        <v>10</v>
      </c>
      <c r="G113" s="129"/>
      <c r="H113" s="21">
        <f>IF((SUM(I118,J125)&gt;=J112),((SUM(I118,J125)-J112)),0)</f>
        <v>0</v>
      </c>
      <c r="I113" s="94"/>
      <c r="J113" s="102"/>
    </row>
    <row r="114" spans="1:18" x14ac:dyDescent="0.25">
      <c r="A114" s="91"/>
      <c r="B114" s="92"/>
      <c r="C114" s="92"/>
      <c r="D114" s="92"/>
      <c r="E114" s="92"/>
      <c r="F114" s="92"/>
      <c r="G114" s="2"/>
      <c r="H114" s="90"/>
      <c r="I114" s="2"/>
      <c r="J114" s="102"/>
    </row>
    <row r="115" spans="1:18" ht="16.5" customHeight="1" x14ac:dyDescent="0.25">
      <c r="A115" s="133" t="s">
        <v>69</v>
      </c>
      <c r="B115" s="134"/>
      <c r="C115" s="134"/>
      <c r="D115" s="134"/>
      <c r="E115" s="134"/>
      <c r="F115" s="134"/>
      <c r="G115" s="134"/>
      <c r="H115" s="134"/>
      <c r="I115" s="63"/>
      <c r="J115" s="63"/>
    </row>
    <row r="116" spans="1:18" ht="15.75" thickBot="1" x14ac:dyDescent="0.3">
      <c r="A116" s="135"/>
      <c r="B116" s="136"/>
      <c r="C116" s="136"/>
      <c r="D116" s="136"/>
      <c r="E116" s="136"/>
      <c r="F116" s="136"/>
      <c r="G116" s="136"/>
      <c r="H116" s="136"/>
      <c r="I116" s="64" t="s">
        <v>4</v>
      </c>
      <c r="J116" s="63"/>
    </row>
    <row r="117" spans="1:18" ht="16.5" thickTop="1" thickBot="1" x14ac:dyDescent="0.3">
      <c r="A117" s="25"/>
      <c r="B117" s="25"/>
      <c r="C117" s="25"/>
      <c r="D117" s="25"/>
      <c r="E117" s="25"/>
      <c r="F117" s="25"/>
      <c r="G117" s="25"/>
      <c r="H117" s="25"/>
      <c r="I117" s="99" t="s">
        <v>100</v>
      </c>
      <c r="J117" s="99" t="s">
        <v>98</v>
      </c>
    </row>
    <row r="118" spans="1:18" ht="16.5" thickTop="1" thickBot="1" x14ac:dyDescent="0.3">
      <c r="A118" s="36" t="s">
        <v>21</v>
      </c>
      <c r="B118" s="3" t="str">
        <f>IF(B121="", "", IF(B120="E.S.s.", B119, IF(B120="E.S.p.", B119*2, IF(B120="Mon.", B119*0.5, IF(B120="Ext.", B119*0.25, IF(B120="E.M.", B119*0.5, ""))))))</f>
        <v/>
      </c>
      <c r="C118" s="3" t="str">
        <f t="shared" ref="C118:H118" si="17">IF(C121="", "", IF(C120="E.S.s.", C119, IF(C120="E.S.p.", C119*2, IF(C120="Mon.", C119*0.5, IF(C120="Ext.", C119*0.25, IF(C120="E.M.", C119*0.5, ""))))))</f>
        <v/>
      </c>
      <c r="D118" s="3" t="str">
        <f t="shared" si="17"/>
        <v/>
      </c>
      <c r="E118" s="3" t="str">
        <f t="shared" si="17"/>
        <v/>
      </c>
      <c r="F118" s="3" t="str">
        <f t="shared" si="17"/>
        <v/>
      </c>
      <c r="G118" s="3" t="str">
        <f t="shared" si="17"/>
        <v/>
      </c>
      <c r="H118" s="3" t="str">
        <f t="shared" si="17"/>
        <v/>
      </c>
      <c r="I118" s="39">
        <f>(SUM(B118:H118))</f>
        <v>0</v>
      </c>
      <c r="J118" s="68" t="s">
        <v>70</v>
      </c>
    </row>
    <row r="119" spans="1:18" ht="16.5" thickTop="1" thickBot="1" x14ac:dyDescent="0.3">
      <c r="A119" s="36" t="s">
        <v>60</v>
      </c>
      <c r="B119" s="62"/>
      <c r="C119" s="62"/>
      <c r="D119" s="62"/>
      <c r="E119" s="62"/>
      <c r="F119" s="62"/>
      <c r="G119" s="62"/>
      <c r="H119" s="62"/>
      <c r="I119" s="5"/>
      <c r="J119" s="68" t="s">
        <v>71</v>
      </c>
    </row>
    <row r="120" spans="1:18" ht="16.5" thickTop="1" thickBot="1" x14ac:dyDescent="0.3">
      <c r="A120" s="42" t="s">
        <v>68</v>
      </c>
      <c r="B120" s="52"/>
      <c r="C120" s="52"/>
      <c r="D120" s="52"/>
      <c r="E120" s="52"/>
      <c r="F120" s="52"/>
      <c r="G120" s="52"/>
      <c r="H120" s="52"/>
      <c r="I120" s="5"/>
      <c r="J120" s="68" t="s">
        <v>72</v>
      </c>
    </row>
    <row r="121" spans="1:18" ht="16.5" thickTop="1" thickBot="1" x14ac:dyDescent="0.3">
      <c r="A121" s="42" t="s">
        <v>13</v>
      </c>
      <c r="B121" s="54"/>
      <c r="C121" s="54"/>
      <c r="D121" s="54"/>
      <c r="E121" s="54"/>
      <c r="F121" s="54"/>
      <c r="G121" s="54"/>
      <c r="H121" s="54"/>
      <c r="I121" s="5"/>
      <c r="J121" s="68" t="s">
        <v>73</v>
      </c>
    </row>
    <row r="122" spans="1:18" ht="16.5" thickTop="1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68" t="s">
        <v>74</v>
      </c>
      <c r="K122" s="1"/>
      <c r="L122" s="1"/>
      <c r="M122" s="1"/>
      <c r="N122" s="1"/>
      <c r="O122" s="1"/>
      <c r="P122" s="1"/>
      <c r="Q122" s="1"/>
      <c r="R122" s="1"/>
    </row>
    <row r="123" spans="1:18" ht="16.5" thickTop="1" thickBot="1" x14ac:dyDescent="0.3">
      <c r="A123" s="65" t="s">
        <v>75</v>
      </c>
      <c r="B123" s="47"/>
      <c r="C123" s="47"/>
      <c r="D123" s="47"/>
      <c r="E123" s="47"/>
      <c r="F123" s="47"/>
      <c r="G123" s="47"/>
      <c r="H123" s="47"/>
      <c r="I123" s="47"/>
      <c r="J123" s="44" t="s">
        <v>4</v>
      </c>
    </row>
    <row r="124" spans="1:18" ht="16.5" thickTop="1" thickBot="1" x14ac:dyDescent="0.3">
      <c r="A124" s="66"/>
      <c r="B124" s="1"/>
      <c r="C124" s="1"/>
      <c r="D124" s="1"/>
      <c r="E124" s="1"/>
      <c r="F124" s="1"/>
      <c r="G124" s="1"/>
      <c r="H124" s="1"/>
      <c r="I124" s="1"/>
      <c r="J124" s="1"/>
    </row>
    <row r="125" spans="1:18" ht="16.5" thickTop="1" thickBot="1" x14ac:dyDescent="0.3">
      <c r="A125" s="36" t="s">
        <v>61</v>
      </c>
      <c r="B125" s="62"/>
      <c r="C125" s="62">
        <f>IF((ISNUMBER(B125))*AND(ISNUMBER(B127)),(B125+B127)/2,B125)</f>
        <v>0</v>
      </c>
      <c r="D125" s="137" t="s">
        <v>62</v>
      </c>
      <c r="E125" s="137"/>
      <c r="F125" s="54"/>
      <c r="G125" s="54"/>
      <c r="H125" s="70"/>
      <c r="I125" s="67">
        <f>IF(ISNUMBER(C125),C125,IF(ISNUMBER((F125*10+G125*8+F127*6)/(F125+G125+F127+G127+H127)),(F125*10+G125*8+F127*6)/(F125+G125+F127+G127+H127),0))</f>
        <v>0</v>
      </c>
      <c r="J125" s="39">
        <f>IF(ISNUMBER(I125),IF(I125&gt;=6,(I125*(I125-5))/10,I125*0.09),0)</f>
        <v>0</v>
      </c>
    </row>
    <row r="126" spans="1:18" ht="16.5" thickTop="1" thickBot="1" x14ac:dyDescent="0.3">
      <c r="A126" s="40" t="s">
        <v>13</v>
      </c>
      <c r="B126" s="54"/>
      <c r="C126" s="69"/>
      <c r="D126" s="5"/>
      <c r="E126" s="4"/>
      <c r="F126" s="71" t="s">
        <v>63</v>
      </c>
      <c r="G126" s="71" t="s">
        <v>64</v>
      </c>
      <c r="H126" s="70"/>
      <c r="I126" s="80" t="s">
        <v>61</v>
      </c>
      <c r="J126" s="4"/>
    </row>
    <row r="127" spans="1:18" ht="15.75" thickTop="1" x14ac:dyDescent="0.25">
      <c r="A127" s="36" t="s">
        <v>61</v>
      </c>
      <c r="B127" s="62"/>
      <c r="C127" s="69"/>
      <c r="D127" s="50"/>
      <c r="E127" s="50"/>
      <c r="F127" s="54"/>
      <c r="G127" s="54"/>
      <c r="H127" s="54"/>
      <c r="I127" s="50"/>
      <c r="J127" s="50"/>
    </row>
    <row r="128" spans="1:18" ht="15.75" thickBot="1" x14ac:dyDescent="0.3">
      <c r="A128" s="40" t="s">
        <v>13</v>
      </c>
      <c r="B128" s="54"/>
      <c r="C128" s="69"/>
      <c r="D128" s="50"/>
      <c r="E128" s="50"/>
      <c r="F128" s="72" t="s">
        <v>65</v>
      </c>
      <c r="G128" s="72" t="s">
        <v>66</v>
      </c>
      <c r="H128" s="72" t="s">
        <v>67</v>
      </c>
      <c r="I128" s="50"/>
      <c r="J128" s="50"/>
    </row>
    <row r="129" spans="1:20" ht="16.5" thickTop="1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33.75" customHeight="1" thickTop="1" thickBot="1" x14ac:dyDescent="0.3">
      <c r="A130" s="105" t="s">
        <v>87</v>
      </c>
      <c r="B130" s="106"/>
      <c r="C130" s="106"/>
      <c r="D130" s="106"/>
      <c r="E130" s="106"/>
      <c r="F130" s="106"/>
      <c r="G130" s="106"/>
      <c r="H130" s="106"/>
      <c r="I130" s="44" t="s">
        <v>4</v>
      </c>
      <c r="J130" s="29"/>
    </row>
    <row r="131" spans="1:20" ht="16.5" thickTop="1" thickBot="1" x14ac:dyDescent="0.3">
      <c r="A131" s="25"/>
      <c r="B131" s="25"/>
      <c r="C131" s="25"/>
      <c r="D131" s="25"/>
      <c r="E131" s="25"/>
      <c r="F131" s="25"/>
      <c r="G131" s="25"/>
      <c r="H131" s="25"/>
      <c r="I131" s="99" t="s">
        <v>105</v>
      </c>
      <c r="J131" s="99" t="s">
        <v>106</v>
      </c>
    </row>
    <row r="132" spans="1:20" ht="16.5" thickTop="1" thickBot="1" x14ac:dyDescent="0.3">
      <c r="A132" s="81" t="s">
        <v>21</v>
      </c>
      <c r="B132" s="3" t="str">
        <f>IF(B134="", "", IF(B133="C.C.", 0.9, IF(B133="C.N.L.P.", 1, IF(B133="O.E.", 0.5))))</f>
        <v/>
      </c>
      <c r="C132" s="81"/>
      <c r="D132" s="81"/>
      <c r="E132" s="81"/>
      <c r="F132" s="81"/>
      <c r="G132" s="81"/>
      <c r="H132" s="81"/>
      <c r="I132" s="73">
        <f>COUNT(B132:H132)*0.1</f>
        <v>0</v>
      </c>
      <c r="J132" s="85" t="s">
        <v>89</v>
      </c>
    </row>
    <row r="133" spans="1:20" ht="16.5" thickTop="1" thickBot="1" x14ac:dyDescent="0.3">
      <c r="A133" s="36" t="s">
        <v>86</v>
      </c>
      <c r="B133" s="54"/>
      <c r="C133" s="54"/>
      <c r="D133" s="54"/>
      <c r="E133" s="54"/>
      <c r="F133" s="54"/>
      <c r="G133" s="54"/>
      <c r="H133" s="54"/>
      <c r="I133" s="84"/>
      <c r="J133" s="85" t="s">
        <v>90</v>
      </c>
    </row>
    <row r="134" spans="1:20" ht="16.5" thickTop="1" thickBot="1" x14ac:dyDescent="0.3">
      <c r="A134" s="40" t="s">
        <v>13</v>
      </c>
      <c r="B134" s="54"/>
      <c r="C134" s="54"/>
      <c r="D134" s="54"/>
      <c r="E134" s="54"/>
      <c r="F134" s="54"/>
      <c r="G134" s="54"/>
      <c r="H134" s="54"/>
      <c r="I134" s="84"/>
      <c r="J134" s="75" t="s">
        <v>83</v>
      </c>
    </row>
    <row r="135" spans="1:20" ht="16.5" thickTop="1" thickBot="1" x14ac:dyDescent="0.3">
      <c r="A135" s="66"/>
      <c r="B135" s="1"/>
      <c r="C135" s="1"/>
      <c r="D135" s="1"/>
      <c r="E135" s="1"/>
      <c r="F135" s="1"/>
      <c r="G135" s="1"/>
      <c r="H135" s="1"/>
      <c r="I135" s="1"/>
      <c r="J135" s="83"/>
      <c r="K135" s="1"/>
      <c r="L135" s="1"/>
      <c r="M135" s="1"/>
      <c r="N135" s="1"/>
      <c r="O135" s="1"/>
      <c r="P135" s="1"/>
      <c r="Q135" s="1"/>
      <c r="R135" s="1"/>
      <c r="S135" s="1"/>
    </row>
    <row r="136" spans="1:20" ht="16.5" thickTop="1" thickBot="1" x14ac:dyDescent="0.3">
      <c r="A136" s="107" t="s">
        <v>94</v>
      </c>
      <c r="B136" s="108"/>
      <c r="C136" s="108"/>
      <c r="D136" s="108"/>
      <c r="E136" s="108"/>
      <c r="F136" s="108"/>
      <c r="G136" s="48" t="s">
        <v>4</v>
      </c>
      <c r="H136" s="30">
        <f>IF(SUM(I141,I150)&gt;=J136,J136,SUM(I141,I150))</f>
        <v>0</v>
      </c>
      <c r="I136" s="29"/>
      <c r="J136" s="56">
        <v>15</v>
      </c>
    </row>
    <row r="137" spans="1:20" ht="16.5" thickTop="1" thickBot="1" x14ac:dyDescent="0.3">
      <c r="A137" s="95"/>
      <c r="B137" s="95"/>
      <c r="C137" s="95"/>
      <c r="D137" s="95"/>
      <c r="E137" s="95"/>
      <c r="F137" s="129" t="s">
        <v>10</v>
      </c>
      <c r="G137" s="129"/>
      <c r="H137" s="82">
        <f>IF((SUM(I141,I150)&gt;=J136),((SUM(I141,I150)-J136)),0)</f>
        <v>0</v>
      </c>
      <c r="I137" s="29"/>
      <c r="K137" s="1"/>
    </row>
    <row r="138" spans="1:20" ht="16.5" thickTop="1" thickBot="1" x14ac:dyDescent="0.3">
      <c r="A138" s="1"/>
      <c r="B138" s="1"/>
      <c r="C138" s="1"/>
      <c r="D138" s="1"/>
      <c r="E138" s="1"/>
      <c r="F138" s="1"/>
      <c r="G138" s="1"/>
      <c r="I138" s="1"/>
      <c r="J138" s="1"/>
      <c r="K138" s="1"/>
    </row>
    <row r="139" spans="1:20" ht="16.5" thickTop="1" thickBot="1" x14ac:dyDescent="0.3">
      <c r="A139" s="103" t="s">
        <v>76</v>
      </c>
      <c r="B139" s="104"/>
      <c r="C139" s="104"/>
      <c r="D139" s="104"/>
      <c r="E139" s="19"/>
      <c r="F139" s="19"/>
      <c r="G139" s="19"/>
      <c r="H139" s="19"/>
      <c r="I139" s="44" t="s">
        <v>4</v>
      </c>
      <c r="J139" s="19"/>
    </row>
    <row r="140" spans="1:20" ht="16.5" thickTop="1" thickBot="1" x14ac:dyDescent="0.3">
      <c r="A140" s="25"/>
      <c r="B140" s="25"/>
      <c r="C140" s="25"/>
      <c r="D140" s="25"/>
      <c r="E140" s="25"/>
      <c r="F140" s="25"/>
      <c r="G140" s="25"/>
      <c r="H140" s="99" t="s">
        <v>108</v>
      </c>
      <c r="I140" s="99" t="s">
        <v>107</v>
      </c>
      <c r="J140" s="79" t="s">
        <v>79</v>
      </c>
    </row>
    <row r="141" spans="1:20" ht="16.5" thickTop="1" thickBot="1" x14ac:dyDescent="0.3">
      <c r="A141" s="36" t="s">
        <v>21</v>
      </c>
      <c r="B141" s="3" t="str">
        <f>IF(B146="", "", 10*B142*B144)</f>
        <v/>
      </c>
      <c r="C141" s="3" t="str">
        <f t="shared" ref="C141:H141" si="18">IF(C146="", "", 10*C142*C144)</f>
        <v/>
      </c>
      <c r="D141" s="3" t="str">
        <f t="shared" si="18"/>
        <v/>
      </c>
      <c r="E141" s="3" t="str">
        <f t="shared" si="18"/>
        <v/>
      </c>
      <c r="F141" s="3" t="str">
        <f t="shared" si="18"/>
        <v/>
      </c>
      <c r="G141" s="3" t="str">
        <f t="shared" si="18"/>
        <v/>
      </c>
      <c r="H141" s="3" t="str">
        <f t="shared" si="18"/>
        <v/>
      </c>
      <c r="I141" s="73">
        <f>SUM(B141:H141)</f>
        <v>0</v>
      </c>
      <c r="J141" s="75" t="s">
        <v>80</v>
      </c>
    </row>
    <row r="142" spans="1:20" ht="15.75" thickTop="1" x14ac:dyDescent="0.25">
      <c r="A142" s="41" t="s">
        <v>22</v>
      </c>
      <c r="B142" s="96" t="str">
        <f>IF(B143="","",IF(B143="P.R.",1,IF(B143="C.",0.5,"")))</f>
        <v/>
      </c>
      <c r="C142" s="96" t="str">
        <f t="shared" ref="C142:H142" si="19">IF(C143="","",IF(C143="P.R.",1,IF(C143="C.",0.5,"")))</f>
        <v/>
      </c>
      <c r="D142" s="96" t="str">
        <f t="shared" si="19"/>
        <v/>
      </c>
      <c r="E142" s="96" t="str">
        <f t="shared" si="19"/>
        <v/>
      </c>
      <c r="F142" s="96" t="str">
        <f t="shared" si="19"/>
        <v/>
      </c>
      <c r="G142" s="96" t="str">
        <f t="shared" si="19"/>
        <v/>
      </c>
      <c r="H142" s="96" t="str">
        <f t="shared" si="19"/>
        <v/>
      </c>
      <c r="I142" s="76"/>
      <c r="J142" s="75" t="s">
        <v>81</v>
      </c>
    </row>
    <row r="143" spans="1:20" x14ac:dyDescent="0.25">
      <c r="A143" s="40" t="s">
        <v>77</v>
      </c>
      <c r="B143" s="54"/>
      <c r="C143" s="54"/>
      <c r="D143" s="54"/>
      <c r="E143" s="54"/>
      <c r="F143" s="54"/>
      <c r="G143" s="54"/>
      <c r="H143" s="54"/>
      <c r="I143" s="70"/>
      <c r="J143" s="75" t="s">
        <v>82</v>
      </c>
    </row>
    <row r="144" spans="1:20" x14ac:dyDescent="0.25">
      <c r="A144" s="78" t="s">
        <v>22</v>
      </c>
      <c r="B144" s="96" t="str">
        <f>IF(B145="", "", IF(B145="O.I.", 1, IF(B145="O.F.", 0.9, IF(B145="O.E.", 0.8, IF(B145="I.P.", 0.8, IF(B145="S.F.",0.6, ""))))))</f>
        <v/>
      </c>
      <c r="C144" s="96" t="str">
        <f t="shared" ref="C144:H144" si="20">IF(C145="", "", IF(C145="O.I.", 1, IF(C145="O.F.", 0.9, IF(C145="O.E.", 0.8, IF(C145="I.P.", 0.8, IF(C145="S.F.",0.6, ""))))))</f>
        <v/>
      </c>
      <c r="D144" s="96" t="str">
        <f t="shared" si="20"/>
        <v/>
      </c>
      <c r="E144" s="96" t="str">
        <f t="shared" si="20"/>
        <v/>
      </c>
      <c r="F144" s="96" t="str">
        <f t="shared" si="20"/>
        <v/>
      </c>
      <c r="G144" s="96" t="str">
        <f t="shared" si="20"/>
        <v/>
      </c>
      <c r="H144" s="96" t="str">
        <f t="shared" si="20"/>
        <v/>
      </c>
      <c r="I144" s="74"/>
      <c r="J144" s="75" t="s">
        <v>83</v>
      </c>
    </row>
    <row r="145" spans="1:10" ht="15.75" thickBot="1" x14ac:dyDescent="0.3">
      <c r="A145" s="41" t="s">
        <v>78</v>
      </c>
      <c r="B145" s="54"/>
      <c r="C145" s="54"/>
      <c r="D145" s="54"/>
      <c r="E145" s="54"/>
      <c r="F145" s="54"/>
      <c r="G145" s="54"/>
      <c r="H145" s="54"/>
      <c r="I145" s="70"/>
      <c r="J145" s="75" t="s">
        <v>84</v>
      </c>
    </row>
    <row r="146" spans="1:10" ht="16.5" thickTop="1" thickBot="1" x14ac:dyDescent="0.3">
      <c r="A146" s="42" t="s">
        <v>13</v>
      </c>
      <c r="B146" s="54"/>
      <c r="C146" s="54"/>
      <c r="D146" s="54"/>
      <c r="E146" s="54"/>
      <c r="F146" s="54"/>
      <c r="G146" s="54"/>
      <c r="H146" s="54"/>
      <c r="I146" s="77"/>
      <c r="J146" s="75" t="s">
        <v>85</v>
      </c>
    </row>
    <row r="147" spans="1:10" ht="16.5" thickTop="1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6.5" thickTop="1" thickBot="1" x14ac:dyDescent="0.3">
      <c r="A148" s="103" t="s">
        <v>88</v>
      </c>
      <c r="B148" s="104"/>
      <c r="C148" s="104"/>
      <c r="D148" s="104"/>
      <c r="E148" s="19"/>
      <c r="F148" s="19"/>
      <c r="G148" s="19"/>
      <c r="H148" s="19"/>
      <c r="I148" s="44" t="s">
        <v>4</v>
      </c>
      <c r="J148" s="19"/>
    </row>
    <row r="149" spans="1:10" ht="16.5" thickTop="1" thickBot="1" x14ac:dyDescent="0.3">
      <c r="A149" s="25"/>
      <c r="B149" s="25"/>
      <c r="C149" s="25"/>
      <c r="D149" s="25"/>
      <c r="E149" s="25"/>
      <c r="F149" s="25"/>
      <c r="G149" s="25"/>
      <c r="H149" s="99" t="s">
        <v>105</v>
      </c>
      <c r="I149" s="99" t="s">
        <v>109</v>
      </c>
      <c r="J149" s="86"/>
    </row>
    <row r="150" spans="1:10" ht="16.5" thickTop="1" thickBot="1" x14ac:dyDescent="0.3">
      <c r="A150" s="36" t="s">
        <v>21</v>
      </c>
      <c r="B150" s="3" t="str">
        <f>IF(B151="", "", IF(B151="L.G.",1*5, IF(B151="P.M.E.",0.7*5,IF(B151="C.",0.1*5))))</f>
        <v/>
      </c>
      <c r="C150" s="3" t="str">
        <f t="shared" ref="C150:H150" si="21">IF(C151="", "", IF(C151="L.G.",1*5, IF(C151="P.M.E.",0.9*5,IF(C151="C.",0.7*5))))</f>
        <v/>
      </c>
      <c r="D150" s="3" t="str">
        <f t="shared" si="21"/>
        <v/>
      </c>
      <c r="E150" s="3" t="str">
        <f t="shared" si="21"/>
        <v/>
      </c>
      <c r="F150" s="3" t="str">
        <f t="shared" si="21"/>
        <v/>
      </c>
      <c r="G150" s="3" t="str">
        <f t="shared" si="21"/>
        <v/>
      </c>
      <c r="H150" s="3" t="str">
        <f t="shared" si="21"/>
        <v/>
      </c>
      <c r="I150" s="73">
        <f>SUM(B150:H150)</f>
        <v>0</v>
      </c>
      <c r="J150" s="75" t="s">
        <v>91</v>
      </c>
    </row>
    <row r="151" spans="1:10" ht="16.5" thickTop="1" thickBot="1" x14ac:dyDescent="0.3">
      <c r="A151" s="40" t="s">
        <v>77</v>
      </c>
      <c r="B151" s="54"/>
      <c r="C151" s="54"/>
      <c r="D151" s="54"/>
      <c r="E151" s="54"/>
      <c r="F151" s="54"/>
      <c r="G151" s="54"/>
      <c r="H151" s="54"/>
      <c r="I151" s="70"/>
      <c r="J151" s="75" t="s">
        <v>92</v>
      </c>
    </row>
    <row r="152" spans="1:10" ht="16.5" thickTop="1" thickBot="1" x14ac:dyDescent="0.3">
      <c r="A152" s="42" t="s">
        <v>13</v>
      </c>
      <c r="B152" s="54"/>
      <c r="C152" s="54"/>
      <c r="D152" s="54"/>
      <c r="E152" s="54"/>
      <c r="F152" s="54"/>
      <c r="G152" s="54"/>
      <c r="H152" s="54"/>
      <c r="I152" s="77"/>
      <c r="J152" s="75" t="s">
        <v>80</v>
      </c>
    </row>
    <row r="153" spans="1:10" ht="15.75" thickTop="1" x14ac:dyDescent="0.25"/>
  </sheetData>
  <sheetProtection password="EE98" sheet="1" objects="1" scenarios="1"/>
  <mergeCells count="34">
    <mergeCell ref="A112:F112"/>
    <mergeCell ref="A115:H116"/>
    <mergeCell ref="D125:E125"/>
    <mergeCell ref="A139:D139"/>
    <mergeCell ref="A136:F136"/>
    <mergeCell ref="F113:G113"/>
    <mergeCell ref="F137:G137"/>
    <mergeCell ref="A1:J1"/>
    <mergeCell ref="A3:B3"/>
    <mergeCell ref="C3:H3"/>
    <mergeCell ref="A59:H59"/>
    <mergeCell ref="A15:B15"/>
    <mergeCell ref="A13:D13"/>
    <mergeCell ref="E13:F13"/>
    <mergeCell ref="E14:F14"/>
    <mergeCell ref="A31:F31"/>
    <mergeCell ref="F32:G32"/>
    <mergeCell ref="A34:D34"/>
    <mergeCell ref="A148:D148"/>
    <mergeCell ref="A130:H130"/>
    <mergeCell ref="A5:C5"/>
    <mergeCell ref="A6:B6"/>
    <mergeCell ref="A8:B8"/>
    <mergeCell ref="A10:B10"/>
    <mergeCell ref="A96:D96"/>
    <mergeCell ref="A97:H97"/>
    <mergeCell ref="A102:G102"/>
    <mergeCell ref="A107:D107"/>
    <mergeCell ref="A68:E68"/>
    <mergeCell ref="A69:F69"/>
    <mergeCell ref="A77:H77"/>
    <mergeCell ref="A92:C92"/>
    <mergeCell ref="A88:C88"/>
    <mergeCell ref="A87:E87"/>
  </mergeCells>
  <phoneticPr fontId="18" type="noConversion"/>
  <dataValidations disablePrompts="1" count="19">
    <dataValidation type="list" allowBlank="1" showInputMessage="1" showErrorMessage="1" sqref="B38:H38">
      <formula1>$J$36:$J$37</formula1>
    </dataValidation>
    <dataValidation type="list" allowBlank="1" showInputMessage="1" showErrorMessage="1" sqref="B44:H44">
      <formula1>$J$45:$J$46</formula1>
    </dataValidation>
    <dataValidation type="list" allowBlank="1" showInputMessage="1" showErrorMessage="1" sqref="B42:H42">
      <formula1>$J$42:$J$44</formula1>
    </dataValidation>
    <dataValidation type="list" allowBlank="1" showInputMessage="1" showErrorMessage="1" sqref="B40:H40">
      <formula1>$J$39:$J$40</formula1>
    </dataValidation>
    <dataValidation type="list" allowBlank="1" showInputMessage="1" showErrorMessage="1" sqref="B52:H52">
      <formula1>$J$51:$J$52</formula1>
    </dataValidation>
    <dataValidation type="list" allowBlank="1" showInputMessage="1" showErrorMessage="1" sqref="B56:H56">
      <formula1>$J$55:$J$56</formula1>
    </dataValidation>
    <dataValidation type="list" allowBlank="1" showInputMessage="1" showErrorMessage="1" sqref="B54:H54">
      <formula1>$J$53:$J$54</formula1>
    </dataValidation>
    <dataValidation type="list" allowBlank="1" showInputMessage="1" showErrorMessage="1" sqref="B74:H74">
      <formula1>$J$74:$J$75</formula1>
    </dataValidation>
    <dataValidation type="list" allowBlank="1" showInputMessage="1" showErrorMessage="1" sqref="B72:H72">
      <formula1>$J$71:$J$73</formula1>
    </dataValidation>
    <dataValidation type="list" allowBlank="1" showInputMessage="1" showErrorMessage="1" sqref="B84:H84">
      <formula1>$J$84:$J$85</formula1>
    </dataValidation>
    <dataValidation type="list" allowBlank="1" showInputMessage="1" showErrorMessage="1" sqref="B82:H82">
      <formula1>$J$82:$J$83</formula1>
    </dataValidation>
    <dataValidation type="list" allowBlank="1" showInputMessage="1" showErrorMessage="1" sqref="B80:H80">
      <formula1>$J$79:$J$81</formula1>
    </dataValidation>
    <dataValidation type="list" allowBlank="1" showInputMessage="1" showErrorMessage="1" sqref="B65:H65">
      <formula1>$J$66:$J$67</formula1>
    </dataValidation>
    <dataValidation type="list" allowBlank="1" showInputMessage="1" showErrorMessage="1" sqref="B63:H63">
      <formula1>$J$61:$J$65</formula1>
    </dataValidation>
    <dataValidation type="list" allowBlank="1" showInputMessage="1" showErrorMessage="1" sqref="B120:H120">
      <formula1>$J$118:$J$122</formula1>
    </dataValidation>
    <dataValidation type="list" allowBlank="1" showInputMessage="1" showErrorMessage="1" sqref="B145:H145">
      <formula1>$J$142:$J$146</formula1>
    </dataValidation>
    <dataValidation type="list" allowBlank="1" showInputMessage="1" showErrorMessage="1" sqref="B143:H143">
      <formula1>$J$140:$J$141</formula1>
    </dataValidation>
    <dataValidation type="list" allowBlank="1" showInputMessage="1" showErrorMessage="1" sqref="B133:H133">
      <formula1>$J$132:$J$134</formula1>
    </dataValidation>
    <dataValidation type="list" allowBlank="1" showInputMessage="1" showErrorMessage="1" sqref="B151:H151">
      <formula1>$J$150:$J$152</formula1>
    </dataValidation>
  </dataValidations>
  <hyperlinks>
    <hyperlink ref="J34" r:id="rId1"/>
  </hyperlinks>
  <pageMargins left="0.511811024" right="0.511811024" top="0.78740157499999996" bottom="0.78740157499999996" header="0.31496062000000002" footer="0.31496062000000002"/>
  <pageSetup paperSize="9" orientation="portrait" r:id="rId2"/>
  <headerFooter>
    <oddHeader>&amp;C&amp;16Anexo III - Planilha de Avaliação do Curriculo</oddHeader>
  </headerFooter>
  <legacyDrawing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</dc:creator>
  <cp:lastModifiedBy>Cliente</cp:lastModifiedBy>
  <dcterms:created xsi:type="dcterms:W3CDTF">2013-09-17T13:16:10Z</dcterms:created>
  <dcterms:modified xsi:type="dcterms:W3CDTF">2018-06-27T13:37:06Z</dcterms:modified>
</cp:coreProperties>
</file>